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60" windowWidth="15180" windowHeight="9345"/>
  </bookViews>
  <sheets>
    <sheet name="GC" sheetId="1" r:id="rId1"/>
    <sheet name="até 1974" sheetId="3" r:id="rId2"/>
    <sheet name="depois 1974" sheetId="4" r:id="rId3"/>
    <sheet name="nomes" sheetId="5" r:id="rId4"/>
  </sheets>
  <definedNames>
    <definedName name="_xlnm.Print_Area" localSheetId="0">GC!$B$1:$AB$445</definedName>
  </definedNames>
  <calcPr calcId="125725"/>
</workbook>
</file>

<file path=xl/calcChain.xml><?xml version="1.0" encoding="utf-8"?>
<calcChain xmlns="http://schemas.openxmlformats.org/spreadsheetml/2006/main">
  <c r="Q5" i="4"/>
  <c r="Q4"/>
  <c r="Q3"/>
  <c r="Q2"/>
  <c r="Q6"/>
  <c r="U8"/>
  <c r="U7"/>
  <c r="U6"/>
  <c r="U5"/>
  <c r="U4"/>
  <c r="U3"/>
  <c r="U2"/>
  <c r="U9" s="1"/>
  <c r="T9"/>
  <c r="E12"/>
  <c r="E11"/>
  <c r="E10"/>
  <c r="E9"/>
  <c r="E8"/>
  <c r="E7"/>
  <c r="E6"/>
  <c r="E5"/>
  <c r="E4"/>
  <c r="E3"/>
  <c r="E2"/>
  <c r="E13" s="1"/>
  <c r="D13"/>
  <c r="I10"/>
  <c r="I9"/>
  <c r="I8"/>
  <c r="I7"/>
  <c r="I6"/>
  <c r="I5"/>
  <c r="I4"/>
  <c r="I3"/>
  <c r="I11" s="1"/>
  <c r="I2"/>
  <c r="H11"/>
  <c r="P7"/>
  <c r="AB2"/>
  <c r="AF2"/>
  <c r="W52"/>
  <c r="W45"/>
  <c r="W120"/>
  <c r="W149"/>
  <c r="W79"/>
  <c r="W152"/>
  <c r="W98"/>
  <c r="W55"/>
  <c r="W137"/>
  <c r="W145"/>
  <c r="W18"/>
  <c r="W42"/>
  <c r="W75"/>
  <c r="W19"/>
  <c r="W102"/>
  <c r="W78"/>
  <c r="W117"/>
  <c r="W109"/>
  <c r="W3"/>
  <c r="W13"/>
  <c r="W33"/>
  <c r="W11"/>
  <c r="W8"/>
  <c r="W139"/>
  <c r="W132"/>
  <c r="W94"/>
  <c r="W129"/>
  <c r="W92"/>
  <c r="W44"/>
  <c r="W86"/>
  <c r="W108"/>
  <c r="W121"/>
  <c r="W2"/>
  <c r="L80"/>
  <c r="W124"/>
  <c r="W119"/>
  <c r="W134"/>
  <c r="W125"/>
  <c r="W103"/>
  <c r="W47"/>
  <c r="W73"/>
  <c r="W10"/>
  <c r="W130"/>
  <c r="W74"/>
  <c r="W101"/>
  <c r="W59"/>
  <c r="W122"/>
  <c r="W67"/>
  <c r="L154"/>
  <c r="W146"/>
  <c r="W41"/>
  <c r="W114"/>
  <c r="W72"/>
  <c r="W128"/>
  <c r="W135"/>
  <c r="W99"/>
  <c r="W6"/>
  <c r="AA2" i="3"/>
  <c r="U99"/>
  <c r="T98"/>
  <c r="T51"/>
  <c r="T77"/>
  <c r="T50"/>
  <c r="T8"/>
  <c r="T92"/>
  <c r="T15"/>
  <c r="T23"/>
  <c r="T14"/>
  <c r="T95"/>
  <c r="T47"/>
  <c r="T87"/>
  <c r="T56"/>
  <c r="T3"/>
  <c r="T37"/>
  <c r="T66"/>
  <c r="T75"/>
  <c r="T85"/>
  <c r="T33"/>
  <c r="L229" i="4" l="1"/>
  <c r="L230" s="1"/>
  <c r="W155"/>
  <c r="W156" s="1"/>
  <c r="Q7"/>
  <c r="I8" i="3"/>
  <c r="I7"/>
  <c r="I6"/>
  <c r="I5"/>
  <c r="I4"/>
  <c r="I3"/>
  <c r="I2"/>
  <c r="H8"/>
  <c r="E10"/>
  <c r="E9"/>
  <c r="E8"/>
  <c r="E7"/>
  <c r="E6"/>
  <c r="E5"/>
  <c r="E4"/>
  <c r="E3"/>
  <c r="E2"/>
  <c r="D10"/>
  <c r="Q7" l="1"/>
  <c r="Q6"/>
  <c r="Q5"/>
  <c r="Q4"/>
  <c r="Q3"/>
  <c r="Q2"/>
  <c r="P7"/>
  <c r="L207"/>
  <c r="L206"/>
  <c r="L86"/>
  <c r="U43" i="1" l="1"/>
  <c r="U229"/>
  <c r="U262"/>
  <c r="T262"/>
  <c r="U279" l="1"/>
  <c r="U164"/>
  <c r="U228"/>
  <c r="U574"/>
  <c r="U566"/>
  <c r="U546"/>
  <c r="U531" l="1"/>
  <c r="U530"/>
  <c r="U463"/>
  <c r="U461"/>
  <c r="U458"/>
  <c r="U342"/>
  <c r="U346"/>
  <c r="U341"/>
  <c r="U338"/>
  <c r="U325"/>
  <c r="U321"/>
  <c r="U277"/>
  <c r="V275"/>
  <c r="U273"/>
  <c r="U271"/>
  <c r="U28"/>
  <c r="U25"/>
  <c r="U269"/>
  <c r="U246"/>
  <c r="V242"/>
  <c r="U242"/>
  <c r="U231"/>
  <c r="U219"/>
  <c r="V194"/>
  <c r="U188"/>
  <c r="U176"/>
  <c r="U174"/>
  <c r="U168"/>
  <c r="U163"/>
  <c r="U376"/>
  <c r="U385"/>
  <c r="U482"/>
  <c r="V544"/>
  <c r="V2"/>
  <c r="U33"/>
  <c r="U36"/>
  <c r="U54"/>
  <c r="U55"/>
  <c r="U66"/>
  <c r="U64"/>
  <c r="V63"/>
  <c r="V62"/>
  <c r="U61"/>
  <c r="V89"/>
  <c r="U92"/>
  <c r="U98"/>
  <c r="U415" l="1"/>
  <c r="U140"/>
  <c r="U520" l="1"/>
  <c r="U528"/>
  <c r="U524"/>
  <c r="U149" l="1"/>
  <c r="U150"/>
  <c r="V74"/>
  <c r="U462"/>
  <c r="U430"/>
  <c r="T129"/>
  <c r="T130"/>
  <c r="T127"/>
  <c r="T126"/>
  <c r="T117"/>
  <c r="T113"/>
  <c r="U125"/>
  <c r="U492"/>
  <c r="V497" l="1"/>
  <c r="U497"/>
  <c r="T497"/>
  <c r="U268"/>
  <c r="U501"/>
  <c r="U504"/>
  <c r="U534" l="1"/>
  <c r="U433"/>
  <c r="N411"/>
  <c r="U397"/>
  <c r="U392"/>
  <c r="U352"/>
  <c r="U339"/>
  <c r="N268"/>
  <c r="U266"/>
  <c r="U265"/>
  <c r="U166"/>
  <c r="U139"/>
  <c r="N86"/>
  <c r="U63"/>
  <c r="U2"/>
</calcChain>
</file>

<file path=xl/sharedStrings.xml><?xml version="1.0" encoding="utf-8"?>
<sst xmlns="http://schemas.openxmlformats.org/spreadsheetml/2006/main" count="10427" uniqueCount="2059">
  <si>
    <t>exonerado a seu pedido, cargo que exerceu com zêlo e dedicação</t>
  </si>
  <si>
    <t>foi exonerado do cargo que exerceu com zêlo e dedicação; em 1948 foi nomeado governador do Funchal.</t>
  </si>
  <si>
    <t>Alberto João Cardoso Gonçalves Jardim</t>
  </si>
  <si>
    <t>PSD</t>
  </si>
  <si>
    <t>Professor do ensino técnico e secundário</t>
  </si>
  <si>
    <t>Março de 1978</t>
  </si>
  <si>
    <t>Sta. Maria Maior, Viana do Castelo</t>
  </si>
  <si>
    <t>nº 24, 29/01/1959</t>
  </si>
  <si>
    <t>nº 302, 28/12/1962</t>
  </si>
  <si>
    <t>nº 260, 05/11/1968</t>
  </si>
  <si>
    <t>nº 262, 07/11/1968</t>
  </si>
  <si>
    <t>nº 33, 08/02/1974</t>
  </si>
  <si>
    <t>nº 45, 22/02/1974</t>
  </si>
  <si>
    <t>nº 234, 8/10/1974</t>
  </si>
  <si>
    <t>nº 126, 01/06/1950</t>
  </si>
  <si>
    <t>nº 141, 20/06/1950</t>
  </si>
  <si>
    <t>nº 138, 12/06/1954</t>
  </si>
  <si>
    <t>nº 242, 14/10/1968</t>
  </si>
  <si>
    <t>nº 279, 30/11/1972</t>
  </si>
  <si>
    <t>nº 273, 23/11/1972</t>
  </si>
  <si>
    <t>nº 153, 03/07/1957</t>
  </si>
  <si>
    <t>nº 33, 08/02/1962</t>
  </si>
  <si>
    <t>nº 286, 05/12/1968</t>
  </si>
  <si>
    <t>nº 93, 20/04/1972</t>
  </si>
  <si>
    <t>nº 245, 22/10/1975</t>
  </si>
  <si>
    <t>nº 51, 03/03/1951</t>
  </si>
  <si>
    <t>nº 54, 05/03/1959</t>
  </si>
  <si>
    <t>nº 279, 27/11/1964</t>
  </si>
  <si>
    <t>nº 267, 13/11/1968</t>
  </si>
  <si>
    <t>nº 271, 18/11/1968</t>
  </si>
  <si>
    <t>nº 276, 27/11/1970</t>
  </si>
  <si>
    <t>Lic.</t>
  </si>
  <si>
    <t>Distrito Autónomo</t>
  </si>
  <si>
    <t>antes foi presidente da câmara do Gavião</t>
  </si>
  <si>
    <t>Foi nomeado "por conveniência urgente de serviço público"</t>
  </si>
  <si>
    <t>João Alves Pimenta</t>
  </si>
  <si>
    <r>
      <t xml:space="preserve">devia ser comunista, pois o PPD enviou telegrama a repudiar a sua nomeação "conta a vontade da população"; depois em 1977 os presidentes das câmaras boicotaram-lhe algumas reuniões e toda a sua acção no distrito e no jornal </t>
    </r>
    <r>
      <rPr>
        <i/>
        <sz val="10"/>
        <rFont val="Arial"/>
        <family val="2"/>
      </rPr>
      <t>O Diabo</t>
    </r>
    <r>
      <rPr>
        <sz val="10"/>
        <rFont val="Arial"/>
        <family val="2"/>
      </rPr>
      <t xml:space="preserve"> de 2/7/1977 há um título de última página que diz: "quem mantém Verdasca contra a vontade do povo?" a dizer que o povo de Trás-os-Montes está contra ele. No dia 9/8/1977 o grande título no mesmo jornal era: "Escândalo no Nordeste. Governo Vergasta Povo com Verdasca. Prevista demissão em bloco dos doze presidentes das câmaras de Bragança".</t>
    </r>
  </si>
  <si>
    <t>João Ferreira Dias Moreira</t>
  </si>
  <si>
    <t>Jaime Ferreira da Silva</t>
  </si>
  <si>
    <t>Fernando Gerardo de Almeida Nunes Ribeiro</t>
  </si>
  <si>
    <t>nº 30, 5/2/1959</t>
  </si>
  <si>
    <t>dada por finda a comissão de serviço, foi exonerado, com louvores</t>
  </si>
  <si>
    <t>António de Castro e Brito Meneses Soares</t>
  </si>
  <si>
    <t>Quirino dos Santos Mealha</t>
  </si>
  <si>
    <t>António Marques Fragoso</t>
  </si>
  <si>
    <t>foi exonerado a seu pedido, com louvores.</t>
  </si>
  <si>
    <t>João Luís Graça Zagalo Vieira da Silva</t>
  </si>
  <si>
    <t>João Martins Pulido</t>
  </si>
  <si>
    <t>nº 70, 26/3/1947</t>
  </si>
  <si>
    <t>foi exonerado a seu pedido com louvores pelo muito zelo, dedicação e patriotismo demonstrados no exercício daquele cargo.</t>
  </si>
  <si>
    <t>nº 79, 7/4/1947</t>
  </si>
  <si>
    <t>Eng. Geógrafo</t>
  </si>
  <si>
    <t xml:space="preserve">foi nomeado por conveniência urgente de serviço público. Até então era o presidente da CM Barcelos. </t>
  </si>
  <si>
    <t>Lic. / Advogado</t>
  </si>
  <si>
    <t>nº 147, 22/06/1956</t>
  </si>
  <si>
    <t>nº 153, 29/06/1956</t>
  </si>
  <si>
    <t>nº 85, 11/04/1966</t>
  </si>
  <si>
    <t>nº 27, 02/02/1955</t>
  </si>
  <si>
    <t>nº 255, 03/11/1966</t>
  </si>
  <si>
    <t>nº 257, 31/10/1968</t>
  </si>
  <si>
    <t>nº 256, 5/11/1975</t>
  </si>
  <si>
    <t>nº 54, 06/03/1948</t>
  </si>
  <si>
    <t>nº 194, 22/08/1949</t>
  </si>
  <si>
    <t>nº 150, 26/06/1956</t>
  </si>
  <si>
    <t>nº 129, 02/06/1959</t>
  </si>
  <si>
    <t>nº 210, 06/09/1963</t>
  </si>
  <si>
    <t>nº 37, 13/02/1969</t>
  </si>
  <si>
    <t>nº 147, 24/06/1971</t>
  </si>
  <si>
    <t>nº 220, 20/09/1972</t>
  </si>
  <si>
    <t>nº 166, 17/07/1961</t>
  </si>
  <si>
    <t>depois foi presidente da comissão administrativa e presidente da câmara da Guarda</t>
  </si>
  <si>
    <t>nº 47, 25/02/1964</t>
  </si>
  <si>
    <t>nº 296, 20/12/1947</t>
  </si>
  <si>
    <t>nº 94, 24/04/1951</t>
  </si>
  <si>
    <t>José Gonçalves de Araújo Novo</t>
  </si>
  <si>
    <t>Dr. / Instrutor da Polícia de Investigação Criminal de Braga</t>
  </si>
  <si>
    <t>proprietário</t>
  </si>
  <si>
    <t>Proprietários</t>
  </si>
  <si>
    <t>Carlos Manuel de Sousa Encarnação</t>
  </si>
  <si>
    <t>Lic. em Direito / Advogado</t>
  </si>
  <si>
    <t>Licenciatura</t>
  </si>
  <si>
    <t>Luís Morais Caeiro</t>
  </si>
  <si>
    <t>Lic / conservador do registo civil do Redondo</t>
  </si>
  <si>
    <t>nº 43, 21/2/1936</t>
  </si>
  <si>
    <t>Deputado AR antes, 1999, 2002, 2005 (não cumpriu o mandato)</t>
  </si>
  <si>
    <t>nº 298, 19/12/1968</t>
  </si>
  <si>
    <t>nº 202, 30/8/1974</t>
  </si>
  <si>
    <t>nº 42, 20/2/1941</t>
  </si>
  <si>
    <t>Dr. / Médico Veterinário</t>
  </si>
  <si>
    <t>nº 231, 04/10/1951</t>
  </si>
  <si>
    <t>nº 266, 16/11/1951</t>
  </si>
  <si>
    <t>nº 286, 12/12/1955</t>
  </si>
  <si>
    <t>nº 150, 28/06/1960</t>
  </si>
  <si>
    <t>nº 98, 25/04/1963</t>
  </si>
  <si>
    <t>nº 289, 12/12/1969</t>
  </si>
  <si>
    <t>nº 12, 15/01/1970</t>
  </si>
  <si>
    <t>nº 50, 29/02/1972</t>
  </si>
  <si>
    <t>nº 53, 03/03/1972</t>
  </si>
  <si>
    <t>nº 109, 13/5/1938</t>
  </si>
  <si>
    <t>Foi presidente da Assembleia-Geral da Casa do Povo de Vale de Prazeres; Presidente da Junta Nacional do Azeite. Antes foi presidente da CM Fundão, mas eu não tenho a referência. Vogal da comissão distrital da UN. Foi condecorado com a Ordem de Avis e medalhas da Legião Portuguesa.</t>
  </si>
  <si>
    <t>Lic. em Direito / Delegado do INTP - Instituto Nacional do Trabalho e Previdência em Braga.</t>
  </si>
  <si>
    <t>Lic. em Direito / Juiz do Tribunal do Trabalho em Vila Real</t>
  </si>
  <si>
    <t>Lic. em Direito / conservador do registo predial em Santa Comba Dão</t>
  </si>
  <si>
    <t>Dr. / professor de liceu</t>
  </si>
  <si>
    <t>major de cavalaria 8</t>
  </si>
  <si>
    <t>médico pediátra</t>
  </si>
  <si>
    <t>Mação, Santarém</t>
  </si>
  <si>
    <t xml:space="preserve">Médico pediátra, director do serviço de pediatria do Hospital de Beja; pediatra no posto clínico e com consultório particular. Também professor na Escola Superior de Enfermagem de Beja e pertence à Rede Europeia de Atendimento à Criança. Tem condecorações e louvores e obras publicadas. </t>
  </si>
  <si>
    <t xml:space="preserve">Até então foi presidente CM Castelo de Paiva; foi eleito para a AR 1995, mas teve de renunciar para ser GC. Quando foi eleito deputado apresentou-se como licenciado e como profissão empresário comercial. Também foi professor do ensino preparatório e secundário. </t>
  </si>
  <si>
    <t>Bacharel em Economia / economista / comerciante</t>
  </si>
  <si>
    <t xml:space="preserve">Doutorado em medicina e cirurgia na Un. de Coimbra. Começou por ser médico municipal, subdelegado de saúde no concelho de Praia da Vitória, director clínico do hospital da Misericórdia, na Ilha Terceira. Foi presidente da câmara de Vila Praia da Vitória. Em 1942, por concurso público, ascendeu ao cargo de inspector de saúde de Coimbra e em 1946 passou a delegado de saúde de Coimbra. Em 1949 passou a delegado de saúde do Porto. Em 1958 fazia parte da direcção da Liga Portuguesa de Educação Sanitária. Foi também presidente da Junta Diocesana da Acção Católica; delegado da Mocidade Portuguesa e director dos Correios de Coimbra. Foi provedor da Misericórdia do Porto e vogal da comissão executiva da UN. Concebeu o projecto de construção do Hospital da Prelada, que hoje tem o seu nome. Tem vasta obra bibliográfica e vários graus de comendador e outros. </t>
  </si>
  <si>
    <t>nº 191, 17/08/1950</t>
  </si>
  <si>
    <t>nº 273, 24/11/1955</t>
  </si>
  <si>
    <t>nº 162, 14/07/1948</t>
  </si>
  <si>
    <t>nº 202, 30/08/1950</t>
  </si>
  <si>
    <t>nº 262, 09/11/1953</t>
  </si>
  <si>
    <t>nº 243, 17/10/1961</t>
  </si>
  <si>
    <t>nº 155, 02/07/1968</t>
  </si>
  <si>
    <t>nº 286, 7/12/1936</t>
  </si>
  <si>
    <t>nº 303, 29/12/1937</t>
  </si>
  <si>
    <t>nº 74, 31/03/1948</t>
  </si>
  <si>
    <t>nº 153, 04/07/1950</t>
  </si>
  <si>
    <t>CDS-PP</t>
  </si>
  <si>
    <t xml:space="preserve">Teresa Margarida Figueiredo Vasconcelos Caeiro </t>
  </si>
  <si>
    <t>Maria Isabel Solnado Porto Oneto</t>
  </si>
  <si>
    <t>Leopoldo de Morais da Cunha Matos</t>
  </si>
  <si>
    <t>Decreto-Lei nº 318-D/76, de 30 de Abril</t>
  </si>
  <si>
    <t>Decreto-Lei nº 170/74, de 25 de Abril</t>
  </si>
  <si>
    <t>Decreto-Lei nº 318-B/76, de 30 de Abril</t>
  </si>
  <si>
    <t>José Soares de Mesquita</t>
  </si>
  <si>
    <t>Fernando da Costa</t>
  </si>
  <si>
    <t>Augusto Pais de Almeida e Silva</t>
  </si>
  <si>
    <t>Alfredo Sampaio</t>
  </si>
  <si>
    <t>José Malheiro Cardoso da Silva</t>
  </si>
  <si>
    <t>Agostinho de Mesquita</t>
  </si>
  <si>
    <t>Alberto de Campos Vieira Neves</t>
  </si>
  <si>
    <t>Carlos Eugénio Pereira de Brito</t>
  </si>
  <si>
    <t>Mário Fernando Cerqueira Correia</t>
  </si>
  <si>
    <t>Fernando Horácio Moreira Pereira de Melo</t>
  </si>
  <si>
    <t>António Pina Monteiro</t>
  </si>
  <si>
    <t>Manuel Rosado Oliveira da Fonseca Coutinho</t>
  </si>
  <si>
    <t>António Roleira Marinho</t>
  </si>
  <si>
    <t>Camilo de Barros de Sousa Botelho</t>
  </si>
  <si>
    <t>nº 75, 30/03/1959</t>
  </si>
  <si>
    <t>nº 30, 6/2/1941</t>
  </si>
  <si>
    <t>nº 49, 27/02/1969</t>
  </si>
  <si>
    <t>nº 51, 01/03/1974</t>
  </si>
  <si>
    <t>nº 09/08/1974</t>
  </si>
  <si>
    <t>nº 114, 18/5/1946</t>
  </si>
  <si>
    <t>foi exonerado a seu pedido do cargo que exerceu com zelo e dedicação.</t>
  </si>
  <si>
    <t>nº 117, 22/5/1946</t>
  </si>
  <si>
    <t>nº 174, 27/07/1926</t>
  </si>
  <si>
    <t>nº 61, 15/3/1937</t>
  </si>
  <si>
    <t>nº 64, 18/3/1939</t>
  </si>
  <si>
    <t>nº 142, 19/06/1953</t>
  </si>
  <si>
    <t>nº 123, 25/05/1973</t>
  </si>
  <si>
    <t>nº 124, 26/05/1959</t>
  </si>
  <si>
    <t>nº 85, 09/04/1968</t>
  </si>
  <si>
    <t>nº 124, 24/05/1968</t>
  </si>
  <si>
    <t>nº 176, 31/07/1970</t>
  </si>
  <si>
    <t>nº 129, 5/6/1946</t>
  </si>
  <si>
    <t>era um funcionário e foi nomeado por urgente conveniência de serviço público; foi exonerado a seu pedido, com louvores</t>
  </si>
  <si>
    <t>nº 186, 9/8/1958</t>
  </si>
  <si>
    <t>nomeado por conveniência urgente de serviço público.</t>
  </si>
  <si>
    <t xml:space="preserve">quando foi nomeado era Major de Infantaria, em comissão de serviço; quando foi exonerado já era Tenente-Coronel, tinha sido foi promovido em 21/3/1949, data em que passou a funcionário do Ministério do Interior. Foi promovido a coronel em 24/8/1952, passou à reserva em 1954 e foi reformado em 1967. Foi comandante de várias unidades militares e foi distinguido com a ordem de Avis, a cruz de guerra e medalhas de valor militar. E também a medalha de dedicação da Legião Portuguesa. Foi presidente da Junta Distrital da UN de Bragança. </t>
  </si>
  <si>
    <t>CC 1957, 1961</t>
  </si>
  <si>
    <t>Tandim, Braga</t>
  </si>
  <si>
    <t>Médico / Delegado de Saúde do Distrito do Porto</t>
  </si>
  <si>
    <t>Exerceu esta magistratura em comissão de serviço público e já tinha sido GC Santarém em 1926-1927. Fez o curso de artilharia nas Escolas do Exército e da Guerra, que concluiu em 1916. Foi Major em 1938, Coronel em 1948 e General em 1955. Foi director de um curso do Instituto de Altos Estudos Militares. Foi governador militar de Lisboa, comandante-geral da Guarda Fiscal. Teve várias condecorações militares. Foi dirigente da Mocidade Portuguesa e em 1955 foi nomeado comandante-geral da Legião Portuguesa.</t>
  </si>
  <si>
    <t xml:space="preserve">Amigo íntimo e conselheiro político de Salazar. Exerceu como advogado no Porto. Vogal do Conselho Distrital da Ordem dos Advogados no Porto, 1934-38. Subdelegado do Procurador da República em Vagos, Aveiro. Foi comissário de uma casa bancária, administrador da Companhia Ambaca e da Sociedade Nacional de Fósforos. Vice-presidente do Conselho de Administração da SONAP e presidente da assembleia geral do Banco Fonsecas &amp; Burnay. Administrador das companhias Colonial de Navegação e da de Fomento Colonial. Governador do Banco de Angola. Representante do Ministério das Colónias junto da OECE. Presidente da comissão concelhia da UN no Porto. Embaixador no Vaticano e em Madrid. Teve várias condecorações. </t>
  </si>
  <si>
    <t>Pedro Gonçalves Guimarães</t>
  </si>
  <si>
    <t>nº 277, 28/11/1944</t>
  </si>
  <si>
    <t>foi exonerado do cargo que exerceu com zêlo e dedicação.</t>
  </si>
  <si>
    <t>Aníbal Martins Gomes Bessa</t>
  </si>
  <si>
    <t>Dr. / Coronel de Infantaria</t>
  </si>
  <si>
    <t>Dr. / major médico</t>
  </si>
  <si>
    <t>Aveiro</t>
  </si>
  <si>
    <t>Beja</t>
  </si>
  <si>
    <t>foi exonerado do cargo que exerceu com zelo e dedicação, mas sem ser a seu pedido, e sem louvores.</t>
  </si>
  <si>
    <t>AN 1945</t>
  </si>
  <si>
    <t>advogado e proprietário agrícola</t>
  </si>
  <si>
    <t>Foi professor da Escola Industrial e Comercial; sub-delegado do procurador-geral da República; Presidente da Comissão Administrativa do Grémio da Lavoura; nomeado por conveniência urgente de serviço público. Foi também presidente da CM Angra do Heroísmo, mas não sei datas.</t>
  </si>
  <si>
    <t>José António Leitão da Silva</t>
  </si>
  <si>
    <t>AN 1961</t>
  </si>
  <si>
    <t>Soito, Sabugal, distrito da Guarda</t>
  </si>
  <si>
    <t>Deputado AR durante e depois, 1979, 1980, 1995</t>
  </si>
  <si>
    <t>antes foi presidente CM Miranda do Corvo; tem pós-graduação em medicina do trabalho. Presidente da Administração Regional de Saúde de Coimbra em 1983.</t>
  </si>
  <si>
    <t>Torcato Hermano Portugal da Rocha de Magalhães</t>
  </si>
  <si>
    <t>Serafim de Jesus Silveira Júnior</t>
  </si>
  <si>
    <t>António Vasco Machado Maciel Barreto Alves de Faria</t>
  </si>
  <si>
    <t>Manuel Marques Teixeira</t>
  </si>
  <si>
    <t>Herculano Alcântara de Mendonça Dias</t>
  </si>
  <si>
    <t>nº 269, 18/11/1944</t>
  </si>
  <si>
    <t>é Lic. em História e prepara o mestrado. Vereador CM Alijó. Mas no cv de deputado diz que é prof. do ensino preparatório. Presidente da Assembleia Municipal de Alijó, membro da comissão nacional do PS. Presidente da Adega Cooperativa de Alijó.</t>
  </si>
  <si>
    <t>Mário Lampreia de Gusmão Madeira</t>
  </si>
  <si>
    <t>António Henriques da Silva Osório Vaz</t>
  </si>
  <si>
    <t>José Rodrigues da Silva Mendes</t>
  </si>
  <si>
    <t>Deputado AR 1985</t>
  </si>
  <si>
    <t>Lic. em Filologia Germânica / professor do Liceu de Portalegre</t>
  </si>
  <si>
    <t>ver cv no ficheiro</t>
  </si>
  <si>
    <t>Carlos Filipe de Andrade Neto Brandão</t>
  </si>
  <si>
    <t>Maria Alzira de Lima Rodrigues Serrasqueiro</t>
  </si>
  <si>
    <t>Henrique José Lopes Fernandes</t>
  </si>
  <si>
    <t>José Joaquim Pita Guerreiro</t>
  </si>
  <si>
    <t>Deputado AR antes, 1983</t>
  </si>
  <si>
    <t>Seixas</t>
  </si>
  <si>
    <t>Francisco Manuel Henriques Pereira Cirne de Castro</t>
  </si>
  <si>
    <t>Ernesto da Trindade Pereira</t>
  </si>
  <si>
    <t>Augusto César de Carvalho</t>
  </si>
  <si>
    <t>Alfredo Rodrigues dos Santos Júnior</t>
  </si>
  <si>
    <t>Luís de Almeida</t>
  </si>
  <si>
    <t>Mário Bento Martins Soares</t>
  </si>
  <si>
    <t>Manuel dos Santos Machado</t>
  </si>
  <si>
    <t>Afonso Diego Marchueta</t>
  </si>
  <si>
    <t>dirigente de empresa</t>
  </si>
  <si>
    <t>Deputado AR antes e depois, 1976, 1979, 1980, 1983</t>
  </si>
  <si>
    <t>depois foi presidente CM Faro</t>
  </si>
  <si>
    <t>economista</t>
  </si>
  <si>
    <t>antes foi presidente CM Terras do Bouro</t>
  </si>
  <si>
    <t>José António de Araújo</t>
  </si>
  <si>
    <t>Terras do Bouro</t>
  </si>
  <si>
    <t>Deputado AC e AR antes, 1975, 1983</t>
  </si>
  <si>
    <t>Deputado AR depois, 1980, 1983, 1985, 1987, 1991, 1995</t>
  </si>
  <si>
    <t>CDS</t>
  </si>
  <si>
    <t>em 26/1/1976 é nomeado presidente da Junta Governativa da Madeira, o que supõe que já não fosse governador civil. Mas em 19/7/1976 é ele que está presente na inaugaração da Assembleia Regional de Madeira.</t>
  </si>
  <si>
    <t>Joaquim Moniz de Sá Corte Real e Amaral</t>
  </si>
  <si>
    <t>Lic. em Ciências Histórico-Geográficas, professor de liceu</t>
  </si>
  <si>
    <t>CC 1938, 1949</t>
  </si>
  <si>
    <t xml:space="preserve">depois foi presidente CM Angra do Heroísmo. Em 1915 completou o curso de oficial miliciano de Infantaria, tornando-se comandante-geral das Forças Expedicionárias de Ocupação do Planalto de Benguela, em Angola, entre 1918 e 1920, quando voltou para Coimbra, onde chefiou a repartição de Justiça até terminar o serviço militar em 1929. Tirou o curso em Coimbra em 1922 e começou lá a dar aulas nos liceus. Em 1929 foi nomeado professor efectivo em Faro, em 1930 foi para Beja e em 1931 voltou para Angra, onde ficou efectivo no liceu de lá e, em 1933, reitor do mesmo. Provedor da Misericórdia, membro da UN e GC Angra entre 1932 e 1936. Enquanto foi presidente CM deixou o ensino, mas depois voltou. Tem várias obras publicadas e foi sócio de várias academias e teve condecorações. </t>
  </si>
  <si>
    <t>nomeado "por conveniência urgente de serviço público". Pôs o cargo à disposição (demitiu-se) em 13/9/1976, "por considerar que com a entrada em exercício do Primeiro Governo Constitucional cessaram os condicionalismos determinantes da minha nomeação...". Voltou para o exército para frequentar o Curso Geral de Comando e Estado Maior do ano lectivo de 1976/77 e seguir a carreira.</t>
  </si>
  <si>
    <t>Duração do mandato (em anos)</t>
  </si>
  <si>
    <t>Joaquim da Rocha e Silva</t>
  </si>
  <si>
    <t>Juiz de direito</t>
  </si>
  <si>
    <t>Género</t>
  </si>
  <si>
    <t>Vice-Governador Civil</t>
  </si>
  <si>
    <t>Manuel José Ramires Fernandes</t>
  </si>
  <si>
    <t>José Luís da Conceição Cardoso</t>
  </si>
  <si>
    <t>Capitão de Artilharia</t>
  </si>
  <si>
    <t>Idade ao abandonar o cargo</t>
  </si>
  <si>
    <t>sim</t>
  </si>
  <si>
    <t>não</t>
  </si>
  <si>
    <t>Governo Regional</t>
  </si>
  <si>
    <t>Açores</t>
  </si>
  <si>
    <t>Madeira</t>
  </si>
  <si>
    <t>Carlos Manuel Martins do Vale César</t>
  </si>
  <si>
    <t>PS</t>
  </si>
  <si>
    <t xml:space="preserve">Antes e depois foi presidente CM Cartaxo; foi nomeado por conveniência urgente de serviço público. Foi presidente do Grémio da Lavoura e da comissão permanente de avaliação da propriedade rústica. Representou o Ribatejo do Conselho Geral da Junta Nacional do Vinho. Foi eng. da Junta de Colonização Interna e membro da secção de vinhos da Corporação da Lavoura. Colaborou em obras científicas. Comendador da Ordem de Cristo. </t>
  </si>
  <si>
    <t>Abílio Américo Belo Tavares</t>
  </si>
  <si>
    <t>Francisco Alberto Correia Figueira</t>
  </si>
  <si>
    <t>Francisco Pereira Beija</t>
  </si>
  <si>
    <t>José Maria Cardoso Ferreira</t>
  </si>
  <si>
    <t>Alfredo Ferreira Peres</t>
  </si>
  <si>
    <t>José de Almeida Azevedo</t>
  </si>
  <si>
    <t>Lic. / conservador do registo predial da comarca de Aveiro</t>
  </si>
  <si>
    <t>passou a efectivo</t>
  </si>
  <si>
    <t>antes tinha sido substituto</t>
  </si>
  <si>
    <t>Carlos Manuel de Oliveira Ramos</t>
  </si>
  <si>
    <t>Dr. / Professor agregado do Liceu Rodrigues de Freitas</t>
  </si>
  <si>
    <t>Professores</t>
  </si>
  <si>
    <t>exonerado a seu pedido, cargo que exerceu com muito zelo, dedicação e patriotismo - esta é a fórmula</t>
  </si>
  <si>
    <t>nomeado por conveniência urgente de serviço.</t>
  </si>
  <si>
    <t>Joaquim Trigo de Negreiros</t>
  </si>
  <si>
    <t>nº 195, 23/8/1938</t>
  </si>
  <si>
    <t>José António de Oliveira Soares</t>
  </si>
  <si>
    <t>Dr., chefe da secretaria da Junta de Província de Trás-os-Montes e Alto Douro</t>
  </si>
  <si>
    <t>Eng. Sivicultor</t>
  </si>
  <si>
    <t>Eng. Electotécnico</t>
  </si>
  <si>
    <t>é pai da Mafalda Brito e Cunha e sogro do António Pinho Vargas, compositor</t>
  </si>
  <si>
    <t>Data da exoneração</t>
  </si>
  <si>
    <t>Notas 2</t>
  </si>
  <si>
    <t>Joaquim José Gomes Belo</t>
  </si>
  <si>
    <t>nº 210, 8/9/1942</t>
  </si>
  <si>
    <t>Domingos António Bastos Carrapato Calado Branco</t>
  </si>
  <si>
    <t>foi nomeado por "conveniência urgente de serviço"</t>
  </si>
  <si>
    <t>Arménio Ângelo de Lemos Quintela</t>
  </si>
  <si>
    <t>Foi nomeado em comissão extraordinária de serviço público; foi exonerado a seu pedido, com louvores, e já era Tenente-Coronel de Engenharia</t>
  </si>
  <si>
    <t>professora do ensino secundário</t>
  </si>
  <si>
    <t>José Manuel Caldeira de Pina Castelo Branco de Carvalho Figueira</t>
  </si>
  <si>
    <t>Tenente Coronel de Infantaria</t>
  </si>
  <si>
    <t>exonerado a seu pedido com louvores</t>
  </si>
  <si>
    <t>nº 45, 24/02/1950</t>
  </si>
  <si>
    <t>nomeado por conveniência urgente de serviço</t>
  </si>
  <si>
    <t>Deputado AC antes, 1975; AR antes e durante, 1976, 1980, 1983, 1985, 1991, 1995, 1999</t>
  </si>
  <si>
    <t>Irene do Carmo Aleixo Rosa</t>
  </si>
  <si>
    <t>Luís Maria Pedrosa dos Santos Graça</t>
  </si>
  <si>
    <t>Domingos José Soares de Almeida Lima</t>
  </si>
  <si>
    <t>Aldeia de Paio Pires, Seixal</t>
  </si>
  <si>
    <t>advogado e quadro superior de empresa</t>
  </si>
  <si>
    <t>Ensino secundário</t>
  </si>
  <si>
    <t>empregado bancário</t>
  </si>
  <si>
    <t>Presidente da Federação Distrital da Guarda do PS, Membro da Comissão Nacional do PS, Membro da Academia Olímpica de Portugal.</t>
  </si>
  <si>
    <t>Fernando dos Santos Cabral</t>
  </si>
  <si>
    <t>Fernando dos Santos Antunes</t>
  </si>
  <si>
    <t>Lic. Direito / Advogado</t>
  </si>
  <si>
    <t>antes foi presidente CM Penela</t>
  </si>
  <si>
    <t>Stª Eufémia, Penela</t>
  </si>
  <si>
    <t>antes foi presidente da comissão administrativa de Fafe e depois foi presidente da mesma câmara. A carreira profissional começou como professor do ensino técnico, e em 1979 era candidato à advocacia, mas nunca fez o estágio, apresentou sempre como profissão "Lic. em Direito".</t>
  </si>
  <si>
    <t>antes foi presidente CM Mealhada; nomeado "por conveniência urgente de serviço público".</t>
  </si>
  <si>
    <t>Manuel Ferreira dos Santos Lousada</t>
  </si>
  <si>
    <t>António Alves Martinho</t>
  </si>
  <si>
    <t>Acácio Santos da Fonseca Pinto</t>
  </si>
  <si>
    <t>Habilitações</t>
  </si>
  <si>
    <t>Partido Político (depois de 1976)</t>
  </si>
  <si>
    <t>Local de Residência</t>
  </si>
  <si>
    <t>Mesmo distrito de nascimento</t>
  </si>
  <si>
    <t>Mesmo distrito de residência</t>
  </si>
  <si>
    <t>em 2001 e 2005 foi eleito presidente da câmara de Coimbra. Ver cv no ficheiro.</t>
  </si>
  <si>
    <t>nº 301, 26/12/1964</t>
  </si>
  <si>
    <t>Manuel Joaquim Dias Loureiro</t>
  </si>
  <si>
    <t>Joaquim José São Marcos Tomé</t>
  </si>
  <si>
    <t xml:space="preserve">faleceu no cargo. </t>
  </si>
  <si>
    <t>Carlos Alberto Raposo Santana Maia</t>
  </si>
  <si>
    <t>Cipriano Rodrigues Martins</t>
  </si>
  <si>
    <t>Manuel de Sárrea Tavares Mascarenhas Gaivão</t>
  </si>
  <si>
    <t>foi nomeado em comissão de serviço (por ser funcionário público)</t>
  </si>
  <si>
    <t>Coronel de Infantaria na Reserva</t>
  </si>
  <si>
    <t>Brigadeiro</t>
  </si>
  <si>
    <t>Major Médico</t>
  </si>
  <si>
    <t>Major de Artilharia</t>
  </si>
  <si>
    <t>05-11-1968</t>
  </si>
  <si>
    <t>Coronel do Corpo do Estado Maior</t>
  </si>
  <si>
    <t>percurso político no PSD, foi vereador CM VN Cerveira. Teve vários cargos dirigentes no sindicato dos bancários; tem condecorações e louvores e obras publicadas.</t>
  </si>
  <si>
    <t>V. N. Famalicão</t>
  </si>
  <si>
    <t>Eng. Técnico Civil</t>
  </si>
  <si>
    <t>Presidente da Assembleia Municipal de Famalicão.</t>
  </si>
  <si>
    <t>Campanhã, Porto</t>
  </si>
  <si>
    <t>Lic. em Direito e Filologia Clássica / advogado, professor / Reitor do Liceu de Chaves</t>
  </si>
  <si>
    <t>Matias Gomes Sanches</t>
  </si>
  <si>
    <t>Isilda Maria Pazeres dos Santos Varges Gomes</t>
  </si>
  <si>
    <t>depois foi presidente CM Vila Real de Santo António.</t>
  </si>
  <si>
    <t>Funcionário que foi nomeado GCe exerce esta magistratura em comissão de serviço público. Foi exonerado a seu pedido, com louvores, do cargo que exerceu com zelo e dedicação. Foi nomeado para outro cargo, mas não diz qual.</t>
  </si>
  <si>
    <t>Funcionário que foi nomeado GC e exerce esta magistratura em comissão de serviço público.</t>
  </si>
  <si>
    <t>Funcionário que foi nomeado GC e exerce esta magistratura em comissão de serviço público. Foi exonerado a seu pedido do cargo que exerceu com zelo e dedicação.</t>
  </si>
  <si>
    <t>é um magistrado. Funcionário que foi nomeado GC e exerce esta magistratura em comissão de serviço público. Foi exonerado a seu pedido com os louvores da fórmula.</t>
  </si>
  <si>
    <t>Sé, Braga</t>
  </si>
  <si>
    <t>AN 1945, 1949, 1953, 1965</t>
  </si>
  <si>
    <t>S. Pedro do Sul, Aveiro</t>
  </si>
  <si>
    <t>antes era GC substituto de Viseu e depois foi GC Viseu. Foi presidente da comissão concelhia da UN de S. Pedro do Sul. Membro do conselho de administração da Companhia Nacional de Electricidade.</t>
  </si>
  <si>
    <t>antes foi GC Portalegre; foi nomeado por conveniência urgente de serviço público. Foi presidente da comissão concelhia da UN de S. Pedro do Sul. Membro do conselho de administração da Companhia Nacional de Electricidade.</t>
  </si>
  <si>
    <t>Manuel Augusto Engrácia Carrilho</t>
  </si>
  <si>
    <t>Data de nascimento</t>
  </si>
  <si>
    <t>Idade na posse</t>
  </si>
  <si>
    <t>Local de Nascimento</t>
  </si>
  <si>
    <t>antes foi presidente da comissão administrativa de Viseu; foi exonerado do cargo que exerceu com zêlo e dedicação</t>
  </si>
  <si>
    <t>Curso de gestão e administração de empresas na London School of Economics; presidente da Federação dos Grémios do Comércio do Algarve; Presidente da Associação dos Industriais de Hotelaria e outros. Em 1978 era o Presidente da Região de Turismo do Algarve. Dirigente de associações empresariais.</t>
  </si>
  <si>
    <t>CC 1942</t>
  </si>
  <si>
    <t>Fundo da Vila, freg. Esmolfe, Penalva do Castelo, Viseu</t>
  </si>
  <si>
    <t>tinha sido deputado na Assembleia Constituinte e depois foi deputado na Assembleia da República, PS, até agora. Também foi secretário de estado da Defesa Nacional, do Desporto, da Administração Regional e Local. E presidente da assembleia municipal de Portalegre (1979). Salienta-se também que é Fundador e Membro da Direcção do Sindicato dos Professores do Distrito de Portalegre e director do semanário regional.</t>
  </si>
  <si>
    <t>José Máximo da Costa</t>
  </si>
  <si>
    <t>era o presidente da câmara da Lourinhã</t>
  </si>
  <si>
    <t>Lic. / Médico</t>
  </si>
  <si>
    <t>Margem, Gavião</t>
  </si>
  <si>
    <t>bancário</t>
  </si>
  <si>
    <t>Bancários</t>
  </si>
  <si>
    <t>nº 243, 15/10/1956</t>
  </si>
  <si>
    <t>nº 176, 30/07/1955</t>
  </si>
  <si>
    <t>nº 43, 20/02/1969</t>
  </si>
  <si>
    <t>nº 149, 29/06/1948</t>
  </si>
  <si>
    <t>nº 37, 13/02/1952</t>
  </si>
  <si>
    <t>nº 11, 14/1/1947</t>
  </si>
  <si>
    <t>foi exonerado a seu pedido com merecidos louvores pelo muito zelo, dedicação e patriotismo demonstrados no exercício daquele cargo.</t>
  </si>
  <si>
    <t>nº 28, 4/2/1947</t>
  </si>
  <si>
    <t xml:space="preserve">Foi nomeado por conveniência urgente de serviço público. Lic. em Direito, natural de Seia, foi-lhe proposto ser presidente da câmara de Seia e recusou, era o sub-delegado do Instituto Nacional do Trabalho e Previdência e de lá foi convidado para governador civil; foi demitido pelo decreto-lei e ainda recebeu o ordenado de sub-delegado mais 9 meses; depois disso voltou a exercer advocacia, é jurista. Filiou-se no CDS e foi deputado do CDS e vice-presidente da comissão política nacional deste partido; em 2003 foi nomeado pelo governo PSD Director-Geral do STAPE. Ver cv no ficheiro. </t>
  </si>
  <si>
    <t>Fernando Henriques Lopes</t>
  </si>
  <si>
    <t>advogado e conservador de registos</t>
  </si>
  <si>
    <t>Joaquim Cândido Ferreira de Lacerda</t>
  </si>
  <si>
    <t>antes foi presidente CM Aguiar da Beira.</t>
  </si>
  <si>
    <t>Professor do Ensino Secundário</t>
  </si>
  <si>
    <t>antes foi presidente CM Torres Vedras e em 2005 foi presidente da mesma Assembleia Municipal. Presidente da Associação Distrital de Lisboa, Secretário da Federação Regional do Oeste do PS. Tem medalhas da CM e dos bombeiros.</t>
  </si>
  <si>
    <t>Lic. em Direito e Ciências Pedagógicas, professor e advogado</t>
  </si>
  <si>
    <t>Membro da Comissão Nacional do PS, provedor da Misericórdia de Viana do Castelo. Foi Ministro da Administração Interna do II Governo Constitucional. Depois voltou a ser nomeado.</t>
  </si>
  <si>
    <t>AN 1957, 1961</t>
  </si>
  <si>
    <t>Foi exonerado a seu pedido, sendo-lhe conferidos os merecidos louvores pelo muito zelo, dedicação e patriotismo demonstrados no exercício daquele cargo. Quando foi exonerado já era Tenente-coronel de Artilharia.</t>
  </si>
  <si>
    <t>nº 289, 11/12/1954</t>
  </si>
  <si>
    <t>nº 30, 05/02/1959</t>
  </si>
  <si>
    <t>nº 205, 30/08/1956</t>
  </si>
  <si>
    <t>nº 149, 27/06/1959</t>
  </si>
  <si>
    <t>nº 214, 10/09/1971</t>
  </si>
  <si>
    <t>nº 216, 15/09/1950</t>
  </si>
  <si>
    <t>em 1941 era o Presidente da Federação dos Municípios da Beira Serra e os vogais eram os presidentes das câmaras da Guarda e do Sabugal. Quando foi exonerado, foi também exonerado de representante do governo junto da Federação dos Municípios de Aguiar da Beira, Almeida, Celorico da Beira, Figueira de Castelo Rodrigo, Fornos de Algodres, Gouveia, Guarda, Meda, Pinhel, Sabugal, Trancoso e Vila Nova de Foz Côa, DGII nº 241, 16/10/1944.</t>
  </si>
  <si>
    <t>nº 244, 19/10/1944</t>
  </si>
  <si>
    <t>Cândido Pamplona Forjaz</t>
  </si>
  <si>
    <t>nº 250, 27/10/1944</t>
  </si>
  <si>
    <t>nº 80, 05/04/1954</t>
  </si>
  <si>
    <t>Amadeu Casimiro Calejo</t>
  </si>
  <si>
    <t>Capitão, comandante da companhia da GNR</t>
  </si>
  <si>
    <t>nº 214, 13/9/1935</t>
  </si>
  <si>
    <t>Lic. em Direito / advogado / notário</t>
  </si>
  <si>
    <t>Dr. / inspector-chefe da assistência social</t>
  </si>
  <si>
    <t>Lic. em Filologia Clássica e Mestrado em Literatura e Cultura Portuguesas pela Un. Nova de Lisboa, Prof. do ensino secundário, Prof. da Escola Superior de Educação de Viseu, Prof. na Univ. Católica de Viseu.</t>
  </si>
  <si>
    <t>José de Almeida Pavão Júnior</t>
  </si>
  <si>
    <t>Alberto Carlos Paula de Oliveira</t>
  </si>
  <si>
    <t>Óscar Baltasar Gonçalves</t>
  </si>
  <si>
    <t>Manuel Soares Ferreira</t>
  </si>
  <si>
    <t>Fernando Soares Cabral Monteiro</t>
  </si>
  <si>
    <t>Lic. em Direito / Conservador do Registo Predial</t>
  </si>
  <si>
    <t>Deputado AR depois, 1995, 1999</t>
  </si>
  <si>
    <t>Deputado AR, 1976, 1979, 1980, 1985, 1991, 1995.</t>
  </si>
  <si>
    <t>Deputado AR antes, 1991, 1995</t>
  </si>
  <si>
    <t>Deputado AR depois, 1995, 1999, 2002</t>
  </si>
  <si>
    <t>Sobrado, Castelo de Paiva</t>
  </si>
  <si>
    <t>CC 1953, AN 1961, 1965</t>
  </si>
  <si>
    <t>Comerciante</t>
  </si>
  <si>
    <t>Comerciantes</t>
  </si>
  <si>
    <t xml:space="preserve">Antes foi presidente CM Póvoa de Lanhoso e Braga; nomeado "por conveniência urgente de serviço público", com o título de comendador da Ordem de Cristo e da Instrução Pública. Frequentou a Escola Comercial. Foi provedor do Hospital de S. Marcos e da Misericórdia. Dirigiu o Conservatório Regional de Música, a Associação Distrital de Futebol, o Sporting Clube de Braga, a Cooperativa dos Produtores de Leite de Braga e a União das Cooperativas de Produtores de Leite de Entre Douro e Minho. Foi vice-presidente das Conferências de S. Vicente de Paulo e editor do jornal Correio do Minho. Foi vice-presidente da Comissão Distrital da UN. Foi vereador da CM Braga. Membro de várias academias nacionais e estrangeiras e teve várias condecorações, também nacionais e estrangeiras. </t>
  </si>
  <si>
    <t>AN 1957</t>
  </si>
  <si>
    <t>Cantanhede</t>
  </si>
  <si>
    <t>Júlio Filipe de Almeida Carrapato</t>
  </si>
  <si>
    <t>José Manuel Cipriano Mouzinho de Albuquerque Duarte</t>
  </si>
  <si>
    <t>Deputado AR antes, 1979 (suspendeu o mandato)</t>
  </si>
  <si>
    <t>Em 1974 foi vogal da Comissão Administrativa de Coruche.</t>
  </si>
  <si>
    <t>AD (PSD)</t>
  </si>
  <si>
    <t>foi nomeado por motivo urgente de serviço público; foi exonerado a seu pedido, com louvores.</t>
  </si>
  <si>
    <t>Lino Dias Valente</t>
  </si>
  <si>
    <t>António Manuel Baptista</t>
  </si>
  <si>
    <t>em 1957 foi nomeado governador civil de Braga</t>
  </si>
  <si>
    <t>José de Carvalho</t>
  </si>
  <si>
    <t>Simplício Barreto Magro</t>
  </si>
  <si>
    <t>Deputado AC e AR, 1975, 1976, 1979, 1980</t>
  </si>
  <si>
    <t>Sta. Eugénia, Alijó</t>
  </si>
  <si>
    <t>Prof. do Ensino Secundário</t>
  </si>
  <si>
    <t>Caldas da Rainha</t>
  </si>
  <si>
    <t>Curso Técnico</t>
  </si>
  <si>
    <t>Eng. de Electrotecnia, prof. do ensino secundário</t>
  </si>
  <si>
    <t>depois de 1994</t>
  </si>
  <si>
    <t>António Joaquim da Silva Amado Leite de Castro</t>
  </si>
  <si>
    <t>administrador de empresas têxteis</t>
  </si>
  <si>
    <t>Lic. em Direito e em Ciências Histórico-Filosóficas, professor do ensino secundário e funcionário público</t>
  </si>
  <si>
    <t>Deputado AR 1987, 1995</t>
  </si>
  <si>
    <t>Deputado AR antes, 1979</t>
  </si>
  <si>
    <t>Antes de ser governador ele era o Inspector Superior de Administração Ultramarina, portanto era um funcionário político de nível "superior"; foi nomeado por conveniência urgente de serviço público.</t>
  </si>
  <si>
    <t>nº 217, 15/09/1961</t>
  </si>
  <si>
    <t>nº 61, 15/03/1948</t>
  </si>
  <si>
    <t>nº 180, 04/08/1948</t>
  </si>
  <si>
    <t>nº 199, 28/08/1951</t>
  </si>
  <si>
    <t>nº 44, 21/02/1969</t>
  </si>
  <si>
    <t>nº 105, 04/05/1954</t>
  </si>
  <si>
    <t>nº 152, 02/07/1957</t>
  </si>
  <si>
    <t>Lic. em História, Professor do ensino secundário</t>
  </si>
  <si>
    <t>Lic. em Medicina / Tenente-Coronel Médico na reserva</t>
  </si>
  <si>
    <t xml:space="preserve">foi nomeado por conveniência urgente do serviço público. Foi tb. presidente da CM Portalegre, mas antes de 1936. Começou a exercer clínica em Montalvão, depois foi radiologista no Hospital de Portalegre. Director do Serviço de Doenças Infecto-contagiosas do Hospital Militar e médico da Assistência Nacional aos Tuberculosos em Lisboa. </t>
  </si>
  <si>
    <t>Alte, Loulé</t>
  </si>
  <si>
    <t xml:space="preserve">Foi nomeado "por conveniência urgente de serviço público". Presidente da Assembleia Municipal de Loulé. Secretário de Estado do Turismo. Presidente da Região de Turismo do Algarve. </t>
  </si>
  <si>
    <t>no cv dele em 1991 os cursos ainda estavam incompletos e era militante em vários organismo pastorais ligados à igreja católica.</t>
  </si>
  <si>
    <t>Alfândega da Fé</t>
  </si>
  <si>
    <t>Vimioso</t>
  </si>
  <si>
    <t>Eng. Civil / director de estradas do distrito de Lisboa</t>
  </si>
  <si>
    <t>Pedro Vicente de Morais Sarmento Campilho</t>
  </si>
  <si>
    <t>Lic. em Direito / Magistrado Judicial</t>
  </si>
  <si>
    <t>Salvador Nunes Teixeira</t>
  </si>
  <si>
    <t>Sertã</t>
  </si>
  <si>
    <t>nº 216, 12/09/1968</t>
  </si>
  <si>
    <t>nº 194, 20/8/1974</t>
  </si>
  <si>
    <t>nº 117, 21/5/1975</t>
  </si>
  <si>
    <t>nº 18, 22/01/1948</t>
  </si>
  <si>
    <t>Manuel Artur Taborda Guerra Junqueiro</t>
  </si>
  <si>
    <t>Telmo José Moreno</t>
  </si>
  <si>
    <t>Manuel António Gonçalves Bento</t>
  </si>
  <si>
    <t>Júlio da Costa Carvalho</t>
  </si>
  <si>
    <t>Alberto Ferreira de Matos Romãozinho</t>
  </si>
  <si>
    <t>Alberto Alçada Rosa</t>
  </si>
  <si>
    <t>parente de um GC anterior</t>
  </si>
  <si>
    <t>Artur Clemente Gomes Sousa Lopes</t>
  </si>
  <si>
    <t>Pedro Carlos Bacelar de Vasconcelos</t>
  </si>
  <si>
    <t>José Marcelino da Costa Pires</t>
  </si>
  <si>
    <t>Vila Nova de Gaia</t>
  </si>
  <si>
    <t>Deputado AR antes 1999 (suspendeu mandato)</t>
  </si>
  <si>
    <t>Cachoeiras, Vila Franca de Xira</t>
  </si>
  <si>
    <t>Alcanena</t>
  </si>
  <si>
    <t>Júlio Meirinhos Santana</t>
  </si>
  <si>
    <t>nº 165, 14/07/1962</t>
  </si>
  <si>
    <t>nº 253, 31/10/1966</t>
  </si>
  <si>
    <t>nº 268, 18/11/1970</t>
  </si>
  <si>
    <t>nº 304, 31/12/1947</t>
  </si>
  <si>
    <t>cunhado da Drª Judite Bugalho, proprietário rural, foi preso no 16/3/1974 e depois foi preso no 11/3/1975 até ao 25/11/1975.</t>
  </si>
  <si>
    <t>nº 264, 12/11/1947</t>
  </si>
  <si>
    <t>nº 251, 28/10/1957</t>
  </si>
  <si>
    <t>nº 205, 03/09/1974</t>
  </si>
  <si>
    <t>nº 117, 21/05/1948</t>
  </si>
  <si>
    <t>Major de Infantaria</t>
  </si>
  <si>
    <t>Florindo Hipólito Sajara Madeira</t>
  </si>
  <si>
    <t>AN 1942, 1961, CC 1949, 1953, 1957</t>
  </si>
  <si>
    <t>Maria Teresa Mourão de Almeida</t>
  </si>
  <si>
    <t>Arq.</t>
  </si>
  <si>
    <t>começou por ser professora de educação visual nos anos 70, mas depois entrou como funcionária para a câmara de Setúbal e foi responsável pelo PDM. Foi também vereadora.</t>
  </si>
  <si>
    <t>Fernanda de Sousa Gonçalves Carvalho Ramos</t>
  </si>
  <si>
    <t>Fernando José Capelo Mendes</t>
  </si>
  <si>
    <t>Manuel da Costa e Melo</t>
  </si>
  <si>
    <t>Fausto Sacramento Marques</t>
  </si>
  <si>
    <t>Joaquim Romão Duarte</t>
  </si>
  <si>
    <t>Eng. / administrador de empresas</t>
  </si>
  <si>
    <t>frequentou Direito.</t>
  </si>
  <si>
    <t>não completou a Faculdade de Engenharia do Porto, tem um diploma técnico francês. É sócio gerente de uma empresa têxtil, quadro do PSD; foi deputado AC e vereador da CM Gaia.</t>
  </si>
  <si>
    <t>Deputado AC 1975</t>
  </si>
  <si>
    <t>José Eduardo Marçal Ruivo da Silva</t>
  </si>
  <si>
    <t>Abrantes</t>
  </si>
  <si>
    <t>foi exonerado a seu pedido, sendo-lhe conferidos merecidos louvores pelo muito zelo, dedicação e patriotismo demonstrados no exercício daquele cargo.</t>
  </si>
  <si>
    <t>nº 46, 26/2/1947</t>
  </si>
  <si>
    <t>Henrique Cabral de Noronha e Meneses</t>
  </si>
  <si>
    <t>nº 47, 27/2/1947</t>
  </si>
  <si>
    <t>nº 37, 13/2/1952</t>
  </si>
  <si>
    <t>Vale de Azares, Celorico da Beira</t>
  </si>
  <si>
    <t>foi nomeado por conveniência urgente de serviço. Comendador da Ordem de Cristo. Foi director do Caminho-de-ferro de Quelimane e administrador da Hidro-Eléctrica do Coura, até 1966. Também foi presidente da CM Quelimane. Foi vice-presidente da comissão da UN na Zambézia e presidente da comissão concelhia de Viana do Castelo.</t>
  </si>
  <si>
    <t>AN 1938, 1949, 1953, 1957</t>
  </si>
  <si>
    <t>Coronel de Infantaria</t>
  </si>
  <si>
    <t>CC 1957</t>
  </si>
  <si>
    <t>proprietário e administrador-delegado da Companhia da Zambézia</t>
  </si>
  <si>
    <t>já tinha sido em 1976. Membro da Comissão Nacional do PS, provedor da Misericórdia de Viana do Castelo. Foi Ministro da Administração Interna do II Governo Constitucional.</t>
  </si>
  <si>
    <t>Santo Tirso</t>
  </si>
  <si>
    <t>Eng. Químico</t>
  </si>
  <si>
    <t>nomeado "por conveniência urgente de serviço público". Conselheiro de Estado, Ministro da Administração Interna, Ministro da Defesa Nacional, Ministro de Estado, Vice-Primeiro Ministro. Comendador da Ordem de Cristo. Doutor Honoris Causa pela Un. do Minho.</t>
  </si>
  <si>
    <t xml:space="preserve">Participou na 1ª Guerra, em 1917 foi para França. Depois de 1926 foi administrador dos concelhos de Figueiró dos Vinhos, Nazaré e Pombal. Foi GC Aveiro, Leiria e Beja. Foi subdelegado regional da Mocidade Portuguesa em Leiria e director da carreira de tiro da Guarnição Militar de Leiria. Tem a comenda de Cristo. Director do Asilo de Mendicidade de Lisboa, em Alcobaçam, e Presidente da comissão concelhia da UN. Tem obra de memórias da Grande Guerra. </t>
  </si>
  <si>
    <t>Deputado AR depois, 1995, mas suspendeu o mandato</t>
  </si>
  <si>
    <t>Mário Costa Pinto Marchante</t>
  </si>
  <si>
    <t>João Augusto Marchante</t>
  </si>
  <si>
    <t>Joaquim Pires dos Santos Júnior</t>
  </si>
  <si>
    <t>Afonso Eduardo Martins Zúquete</t>
  </si>
  <si>
    <t>Nomeado por conveniência urgente de serviço público; antes tinha sido presidente CM Tomar.</t>
  </si>
  <si>
    <t>exonerado a seu pedido com os louvores da fórmula</t>
  </si>
  <si>
    <t>João Luís de Moura</t>
  </si>
  <si>
    <t>Tenente-Coronel aviador</t>
  </si>
  <si>
    <t>Lúcio Agnelo Casimiro</t>
  </si>
  <si>
    <t>Dr</t>
  </si>
  <si>
    <t>foi nomeado por conveniência urgente do serviço público</t>
  </si>
  <si>
    <t>Deputado AR depois, 1991</t>
  </si>
  <si>
    <t>tem dissertação sobre segurança social.</t>
  </si>
  <si>
    <t>Dirigente da função pública, segurança social</t>
  </si>
  <si>
    <t>António de Vasconcelos Costa e Melo</t>
  </si>
  <si>
    <t>Capitão do Serviço de Administração Militar</t>
  </si>
  <si>
    <t>nº 64, 18/03/1948</t>
  </si>
  <si>
    <t>Abílio Machado Leonardo</t>
  </si>
  <si>
    <t>Horácio António Gouveia</t>
  </si>
  <si>
    <t>antes foi presidente da CM Caminha. Tem bacharelato em Ciências Sociais e Políticas.</t>
  </si>
  <si>
    <t>Foi comandante da Legião Portuguesa de Vila Real e dirigente da Mocidade Portuguesa; foi exonerado a seu pedido, com louvores.</t>
  </si>
  <si>
    <t>Vassal, Valpaços</t>
  </si>
  <si>
    <t>Carlos Alberto de Oliveira</t>
  </si>
  <si>
    <t>Abílio Garcia de Carvalho</t>
  </si>
  <si>
    <t>Vila Nova de Poiares</t>
  </si>
  <si>
    <t>António Baptista da Silva Coelho</t>
  </si>
  <si>
    <t>Cargo</t>
  </si>
  <si>
    <t>DG nomeação (série/nº/Data)</t>
  </si>
  <si>
    <t>António Coelho de Sousa Machado</t>
  </si>
  <si>
    <t>nº 123, 28/5/1943</t>
  </si>
  <si>
    <t>DG exoneração (série/nº/Data)</t>
  </si>
  <si>
    <t/>
  </si>
  <si>
    <t>GC Substituto</t>
  </si>
  <si>
    <t>Capitão de Fragata, médico reformado</t>
  </si>
  <si>
    <t>Nomeado em comissão.</t>
  </si>
  <si>
    <t>Major de Infantaria n.º 12</t>
  </si>
  <si>
    <t>Major de artilharia</t>
  </si>
  <si>
    <t>Licenciado</t>
  </si>
  <si>
    <t>Governador do Distrito Autónomo, Substituto</t>
  </si>
  <si>
    <t>Licenciado em Direito</t>
  </si>
  <si>
    <t>Coronel de Aeronáutica</t>
  </si>
  <si>
    <t>Major de Aeronáutica, na situação de reserva</t>
  </si>
  <si>
    <t>Médico</t>
  </si>
  <si>
    <t>nº 223, 24/9/1946</t>
  </si>
  <si>
    <t>Manuel Eduardo de Meneses Alarcão Ferreira Bastos</t>
  </si>
  <si>
    <t>Eng. Civil de 2ª classe do quadro da Direcção Geral dos Serviços de Urbanização</t>
  </si>
  <si>
    <t>foi nomeado por conveniência urgente de serviço público; foi exonerado a seu pedido com louvores pelo muito zelo, dedicação e patriotismo demonstrado no exercício do cargo.</t>
  </si>
  <si>
    <t>nº 126, 2/6/1949</t>
  </si>
  <si>
    <t>Rui da Cunha e Meneses</t>
  </si>
  <si>
    <t>brigadeiro de cavalaria na reserva</t>
  </si>
  <si>
    <t>Advogado / professor do ensino secundário</t>
  </si>
  <si>
    <t>Bacharel formado em Direito</t>
  </si>
  <si>
    <t>nº 237, 11/10/1944</t>
  </si>
  <si>
    <t>foi exonerado do cargo que exerceu com zêlo e dedicação</t>
  </si>
  <si>
    <t>José Maria Rebelo Valente de Carvalho</t>
  </si>
  <si>
    <t>Oficiais das Forças Armadas</t>
  </si>
  <si>
    <t>Dr. / Médico</t>
  </si>
  <si>
    <t>José Joaquim de Oliveira</t>
  </si>
  <si>
    <t>António Maria Pinto de Castelo Branco</t>
  </si>
  <si>
    <t>nº 24, 29/1/1959</t>
  </si>
  <si>
    <t>Brigadeiro, na reserva</t>
  </si>
  <si>
    <t>foi exonerado a seu pedido do cargo que exerceu com zêlo e dedicação.</t>
  </si>
  <si>
    <t>Teotónio Machado Pires</t>
  </si>
  <si>
    <t>João Homem Lemos de Meneses</t>
  </si>
  <si>
    <t>Manuel de Sousa Meneses</t>
  </si>
  <si>
    <t>Data da nomeação</t>
  </si>
  <si>
    <t>António de Freitas Pimentel</t>
  </si>
  <si>
    <t>João Inocêncio Camacho de Freitas</t>
  </si>
  <si>
    <t>José Jacinto Vasconcelos Raposo</t>
  </si>
  <si>
    <t>Luciano Machado Soares</t>
  </si>
  <si>
    <t>António Dias Leite</t>
  </si>
  <si>
    <t>Horácio Alves Marçal</t>
  </si>
  <si>
    <t>Em 1/4/1952 foi nomeado representante do governo junto da Federação dos Municípios da Beira Serra, DGII nº 86, 10/4/1952. Foi exonerado a seu pedido, com louvores.</t>
  </si>
  <si>
    <t xml:space="preserve">antes fora presidente da CM Chaves, mas não antes das minhas datas, portanto não tenho nomeação. Foi também vogal do Tribunal Administrativo de Moçambique. Teve diversos louvores do Ministério da Educação Nacional. </t>
  </si>
  <si>
    <t>AN 1949, 1953, 1961, 1965</t>
  </si>
  <si>
    <t>Lic. em Direito / Conservador do Registo Predial de Monção, Braga e Porto</t>
  </si>
  <si>
    <t>foi Ministro dos Assuntos Parlamentares em 1987.</t>
  </si>
  <si>
    <t>Vítor Manuel Bento Baptista</t>
  </si>
  <si>
    <t>AR 2002, 2005</t>
  </si>
  <si>
    <t>Licenciatura em Economia e Curso do I.S.C.A.C. Técnico Superior Assessor Principal. Gestor público e gestor do sector privado. Membro da Comissão Política Nacional do PS. Director - Delegado de serviços Municipalizados; Director de Departamento Económico e Financeiro.</t>
  </si>
  <si>
    <t>Lic. em Filologia Germânica. Foi secretária de estado do ensino básico e secundário.</t>
  </si>
  <si>
    <t>também foi Deputado e Conselheiro de Estado.</t>
  </si>
  <si>
    <t>nomeado "por conveniência urgente de serviço público"; era funcionário do Entreposto Comercial de Automóveis, SARL, em Lisboa, e esta empresa mostrou disponibildade para ele recuperar as funções uma vez cessado o seu serviço público; era comunista e quando pediu a demissão em Janeiro de 1976 o Sindicato dos Trabalhadores Agrícolas de Beja mandou telegrama ao MAI a manifestar surpresa e a contestar</t>
  </si>
  <si>
    <t>foi nomeado por conveniência urgente do serviço público, antes era o presidente da CM Portalegre.</t>
  </si>
  <si>
    <t>Em 1944 foi nomeado GC Castelo Branco. Lic. em Ciências Jurídicas pela Fac. de Direito da Un. de Coimbra. Foi delegado do INTP na Covilhã; Juiz do tribunal de trabalho em Vila Real. Em 1947 foi nomeado GC do Porto e era o subdirector da polícia judiciária do Porto. Depois foi presidente do conselho de administração dos Portos de Douro e Leixões; membro do conselho de administração do Banco Borges e Irmão. Também exerceu advocacia. Vice-presidente da comissão distrital da UN no Porto. Teve várias condecorações.</t>
  </si>
  <si>
    <t>nº 242, 16/10/1943</t>
  </si>
  <si>
    <t>Ensino Secundário</t>
  </si>
  <si>
    <t>antes foi presidente CM Castanheira de Pera. Escreveu no CV que era dirigente de instituições humanitárias, desportivas, culturais e recreativas. Presidente da Comissão Política distrital de Leiria do PS.</t>
  </si>
  <si>
    <t>Vila Facaia, Pedrógão Grande</t>
  </si>
  <si>
    <t>Castanheira de Pera</t>
  </si>
  <si>
    <t>Deputado AC 1975, AR 1980, 1983, 1985, 1987, 1991, 1995</t>
  </si>
  <si>
    <t>Aires Querubim de Meneses Soares</t>
  </si>
  <si>
    <t>Armando Afonso Moreira</t>
  </si>
  <si>
    <t>Mangualde</t>
  </si>
  <si>
    <t>Professor efectivo do ensino secundário</t>
  </si>
  <si>
    <t>Horácio Vasques Pereira</t>
  </si>
  <si>
    <t>exonerado a seu pedido com louvor pelo muito zelo, dedicação e patriotismo demonstrados no exercício do cargo</t>
  </si>
  <si>
    <t>nº 202, 30/8/1946</t>
  </si>
  <si>
    <t>Deputada AR antes 1999, mas não cumpriu o mandato</t>
  </si>
  <si>
    <t>foi exonerado com louvores, mas não foi a seu pedido.</t>
  </si>
  <si>
    <t>foi nomeado por conveniência urgente de serviço. Exonerado a seu pedido, com louvores.</t>
  </si>
  <si>
    <t>Ourém</t>
  </si>
  <si>
    <t xml:space="preserve">foi nomeado por conveniência urgente de serviço. Delegado do Procurador da República na comarca de Oliveira do Hospital. Subdelegado do INTP e agente do Ministério Públicon junto do Tribunal de Trabalho da Guarda, mas deixou essas funções para se dedicar à advocacia na Guarda, Sabugal e Figueira de Castelo Rodrigo. Em 1960 foi convidado para inspector da Polícia Judiciária de Lisboa. Chefe do Gabinete do Ministro do Interior em 1961. Director do Instituto de Reeducação da Guarda em 1964, e assessor da Escola Técnica. Mesário da Misericórdia da Guarda. Pertenceu à comissão distrital da UN. </t>
  </si>
  <si>
    <t>José Manuel Salgado Ruano</t>
  </si>
  <si>
    <t>Teve extensa carreira no aparelho corporativo do Estado Novo. Foi secretário-geral do INTP em 1951; foi vice-presidente da direcção da FNAT em 1947 e depois presidente do Conselho Geral. Foi vice-presidente da Junta Central das Casas do Povo, 1945. Foi chefe da secretaria-geral do Ministério das Corporações e Previdência Social, 1965-69. Já tinha sido deputado na 1ª República. Foi nomeado em comissão extraordinária de serviço; foi exonerado do cargo que exerceu com zêlo e dedicação</t>
  </si>
  <si>
    <t>CC 1953, AN 1957, 1965</t>
  </si>
  <si>
    <t>Anha, Viana do Castelo</t>
  </si>
  <si>
    <t xml:space="preserve">Antes foi presidente CM Viana do Castelo; foi nomeado por conveniência urgente de serviço público. Lic. pela Un. de Coimbra. Esteve ligado ao círculo católico da cidade universitária. Desempenhou importantes cargos na administração corporativa. Participação activa na UN. </t>
  </si>
  <si>
    <t>AN 1949, 1953, 1957, 1961, 1965, 1969</t>
  </si>
  <si>
    <t>José Guilherme Rato de Melo e Castro</t>
  </si>
  <si>
    <t>Lic. em Direito, advogado</t>
  </si>
  <si>
    <t>Foi presidente da Associação Académica de Coimbra. Exerceu advocacia em Lisboa, 1941-1944. Provedor da Misericórdia de Lisboa, Juiz conselheiro do Tribunal de Contas. Cooperou na reconversão da agricultura alentejana, participando em cooperativas agrícolas. Presidente da Comissão Executiva da UN, mas da sua ala liberal. Foi condecorado.</t>
  </si>
  <si>
    <t>nº 304, 29/12/1956</t>
  </si>
  <si>
    <t>nº 76, 2/4/1941</t>
  </si>
  <si>
    <t>nº 302, 29/12/1953</t>
  </si>
  <si>
    <t>nº 87, 13/04/1959</t>
  </si>
  <si>
    <t>nº 127, 30/05/1959</t>
  </si>
  <si>
    <t>nº 173, 25/07/1961</t>
  </si>
  <si>
    <t>Doutoramento</t>
  </si>
  <si>
    <t>Rui Manuel Lemos Garcia da Fonseca</t>
  </si>
  <si>
    <t>Francisco Manuel Santos Coutinho</t>
  </si>
  <si>
    <t>António Filipe Vieira Neiva Correia</t>
  </si>
  <si>
    <t>António da Fonseca Abrantes Tavares</t>
  </si>
  <si>
    <t>foi exonerado a seu pedido do cargo que exerceu com dedicação, zêlo e competência.</t>
  </si>
  <si>
    <t>nº 205, 2/9/1943</t>
  </si>
  <si>
    <t>Deputado AC e AR, 1975, 1976, 1979, 1980, 1983, 1985, 1987, 1991, 1995, 1999, 2002, 2005</t>
  </si>
  <si>
    <t>Foi nomeado "por conveniência urgente de serviço público"; foi presidente da comissão administrativa da CM Faro.</t>
  </si>
  <si>
    <t xml:space="preserve">José Miguel Abreu de Figueiredo Medeiros </t>
  </si>
  <si>
    <t>antes foi presidente CM Lagos.</t>
  </si>
  <si>
    <t>antes foi presidente CM Castelo de Vide.</t>
  </si>
  <si>
    <t>Lic. em Eng. de Prod. Agrícola / prof. do ensino secundário / técnico da DRATM - funcionário do Ministério da Agricultura</t>
  </si>
  <si>
    <t>Almodôvar</t>
  </si>
  <si>
    <t>antes foi presidente CM Almodôvar. Também foi eleito para a AR, mas deve ficado com o mandato suspenso enquanto foi GC. Provedor da Misericórdia de Almodôvar. Membro da comissão política nacional do PS.</t>
  </si>
  <si>
    <t>Campos, V. N. Cerveira</t>
  </si>
  <si>
    <t>AN 1942, 1945, 1949, 1953, 1957, CC 1957, 1961, 1965, 1969</t>
  </si>
  <si>
    <t>Lic. em Direito. / ajudante do Procurador Geral da República</t>
  </si>
  <si>
    <t>AN 1945, 1949</t>
  </si>
  <si>
    <t>Luís António Damásio Capoulas</t>
  </si>
  <si>
    <t>Deputado AR antes, 1985, 1987, 1991, 2002</t>
  </si>
  <si>
    <t xml:space="preserve">foi chefe de serviços de planos habitacionais do Gabinete Técnico de Habitação da CML, colaborador do Instituto Nacional de Investigação Industrial e aquitecto-chefe do Fundo de Fomento da Habitação. Membro da União Internacional dos Arquitectos e da direcção do sindicato nacional dos arquitectos. Depois de 1974 integrou o Gabinete de Estudos e Planeamento de Administração do Território. Tem obras publicadas sobre planeamento urbano e habitação. </t>
  </si>
  <si>
    <t>AN 1949, 1953, 1969, CC 1973</t>
  </si>
  <si>
    <t>advogado / Conservador de Registo Civil</t>
  </si>
  <si>
    <t xml:space="preserve">foi nomeado por conveniência urgente de serviço público; antes foi presidente CM Évora e Setúbal. Lic. em Ciências Jurídicas, exerceu advocacia em Estremoz. Em Setúbal foi presidente da Associação Central e Assistência, do conselho de administração do Orfanato Dr. Sidónio Pais e da Junta Autónoma do Porto de Setúbal. Foi tb. Juiz do Tribunal de Contas. Vogal das comissões concelhias da UN de Estremoz e Évora. Presidente da comissão distrital da UN de Setúbal. Recebeu comenda da Ordem de Cristo e do Infante D. Henrique. </t>
  </si>
  <si>
    <t>Lic. / Médico municipal e subdelegado de saúde aposentado</t>
  </si>
  <si>
    <t>foi presidente da comissão administrativa de Arganil</t>
  </si>
  <si>
    <t xml:space="preserve">Carlos Manuel Bernardo Ascenso André </t>
  </si>
  <si>
    <t>João José Gomes</t>
  </si>
  <si>
    <t>José António Valério do Couto</t>
  </si>
  <si>
    <t>Marília Dulce Coelho Pires Morgado Raimundo</t>
  </si>
  <si>
    <t>Francisco José Rodrigues Vale Guimarães</t>
  </si>
  <si>
    <t>José Damasceno de Campos</t>
  </si>
  <si>
    <t>Major</t>
  </si>
  <si>
    <t>Manuel Sanches Inglês Esquível</t>
  </si>
  <si>
    <t>Coronel</t>
  </si>
  <si>
    <t>foi exonerado com louvores: foi vítima de um grave acidente em serviço que pôs em risco a sua vida e o impossibilitou de regressar à actividade durante um longo período.</t>
  </si>
  <si>
    <t>Coronel de Artilharia na reserva</t>
  </si>
  <si>
    <t>Notas</t>
  </si>
  <si>
    <t>António Carlos Fuzeta da Ponte</t>
  </si>
  <si>
    <t>Fernando Verdasca Vieira</t>
  </si>
  <si>
    <t>Rui Vasco de Vasconcelos e Sá Vaz</t>
  </si>
  <si>
    <t>Capitão-Tenente da Armada</t>
  </si>
  <si>
    <t>Parcídio Matos Summavielle Soares</t>
  </si>
  <si>
    <t>Paulo Joaquim Costa Teixeira</t>
  </si>
  <si>
    <t>Fernando Augusto Gomes</t>
  </si>
  <si>
    <t>ainda era o GC em 1994</t>
  </si>
  <si>
    <t>administrador e consultor de empresas têxteis</t>
  </si>
  <si>
    <t>nomeado em comissão extraordinária de serviço público; antes era vice-presidente CM Fundão.</t>
  </si>
  <si>
    <t>antes foi presidente CM Fundão.</t>
  </si>
  <si>
    <t>Santar, Nelas, Viseu</t>
  </si>
  <si>
    <t>Fundão</t>
  </si>
  <si>
    <t>António Manuel Neto Brandão</t>
  </si>
  <si>
    <t>nomeado "por conveniência urgente de serviço público"</t>
  </si>
  <si>
    <t>Rio de Janeiro</t>
  </si>
  <si>
    <t>António Ribeiro Ferreira</t>
  </si>
  <si>
    <t>Neto do Visconde de Belfort. O pai era Lic. em Economia e foi Conselheiro de Estado do Rei D. Carlos e deputado. Ele tirou o curso em Lausanne, 1912-1916, e tornou-se sócio da Ordem dos Engenheiros. Durante o cargo de GC teve relações conflituosas com os membros da Legião Portuguesa e da UN. Foi delegado do governo no Grémio dos Exportadores dos Produtos Resinosos.</t>
  </si>
  <si>
    <t>Dr. / Lic. em Direito / Conservador do registo predial</t>
  </si>
  <si>
    <t>Joaquim de Moura Relvas</t>
  </si>
  <si>
    <t>médico cirurgião</t>
  </si>
  <si>
    <t>Alberto Ferreira da Silva</t>
  </si>
  <si>
    <t>depois foi GC Funchal</t>
  </si>
  <si>
    <t>antes foi GC Coimbra; foi exonerado por conveniência do serviço</t>
  </si>
  <si>
    <t>AN 1935, 1938, 1945, 1949, 1953, CC 1965</t>
  </si>
  <si>
    <t>Montalvão, Nisa</t>
  </si>
  <si>
    <t xml:space="preserve">depois foi presidente CM Coimbra. Foi médico cirurgião na Un. de Coimbra, médico escolar no Liceu D. João III e radiologista do Hospital Sanatório de Celas. Presidente da Sociedade Portuguesa de Radiologia Médica. Foi vice-presidente da comissão distrital da UN. Tem várias obras publicadas. </t>
  </si>
  <si>
    <t>Agricultores</t>
  </si>
  <si>
    <t>Tavira</t>
  </si>
  <si>
    <t>foi nomeado por conveniência urgente de serviço público. Foi exonerado a seu pedido, com louvores.</t>
  </si>
  <si>
    <t>nº 113, 14/05/1971</t>
  </si>
  <si>
    <t>nº 294, 21/12/1970</t>
  </si>
  <si>
    <t>nº 150, 27/06/1962</t>
  </si>
  <si>
    <t>nº 19, 23/01/1969</t>
  </si>
  <si>
    <t>Mário da Silva Coutinho Albuquerque</t>
  </si>
  <si>
    <t>Professor do 1.º ciclo do Ensino Básico / Sub-director escolar</t>
  </si>
  <si>
    <t>Deputado AR depois, 1985, 1998, 2002, 2005</t>
  </si>
  <si>
    <t>AN 1942, 1945, 1949</t>
  </si>
  <si>
    <t>Foi nomeado "por conveniência urgente de serviço público"; foi exonerado, a seu pedido, por portaria de 14/1/1976, mas foi novamente nomeado até à extinção do cargo.</t>
  </si>
  <si>
    <t>Gavião</t>
  </si>
  <si>
    <t>Travancinha, Seia, Guarda</t>
  </si>
  <si>
    <t>em 29/4/1935 foi nomeado também presidente da comissão administrativa da Junta Geral do Distrito da Guarda</t>
  </si>
  <si>
    <t>Orlindo José de Carvalho</t>
  </si>
  <si>
    <t>António Borges Pires</t>
  </si>
  <si>
    <t>Advogado</t>
  </si>
  <si>
    <t>nº 97, 28/4/1947</t>
  </si>
  <si>
    <t>o INTP era o Instituto Nacional do Trabalho e Previdência e ele era o delegado para o distrito de Aveiro</t>
  </si>
  <si>
    <t>Dr. / Delegado do INTP</t>
  </si>
  <si>
    <t>Brigadeiro na reserva</t>
  </si>
  <si>
    <t>nº 99, 30/4/1947</t>
  </si>
  <si>
    <t>AN 1938</t>
  </si>
  <si>
    <t>Sílvio Duarte de Belfort Cerqueira</t>
  </si>
  <si>
    <t>Dr. / Intendente de Pecuária de Castelo Branco</t>
  </si>
  <si>
    <t>exonerado a seu pedido do cargo que exerceu com zêlo e competência</t>
  </si>
  <si>
    <t>João Correia da Silva Júnior</t>
  </si>
  <si>
    <t>Lic. em Direito, Juiz do Tribunal do Trabalho de Faro</t>
  </si>
  <si>
    <t>Filho de José Pinto Soares e Emília das Dores Queirós de Meneses; Lic. em Direito e Mestrado em Coimbra. Magistrado da Ministério Público em Arganil e Lousã, conservador dos registos civil e predial; professor da UTAD. Percurso partidário no PSD.</t>
  </si>
  <si>
    <t>Eng. / Assistente universitário / funcionário público</t>
  </si>
  <si>
    <t>Guia, Albufeira</t>
  </si>
  <si>
    <t>Gestor, empresário</t>
  </si>
  <si>
    <t>foi exonerado a seu pedido, com louvores pelo desempenhodo cargo que exerceu com zelo, dedicação e patriotismo.</t>
  </si>
  <si>
    <t>Joaquim Mateus Preto Chagas</t>
  </si>
  <si>
    <t>Manuel de Magalhães Pessoa</t>
  </si>
  <si>
    <t>Francisco Ramos Brissos de Carvalho</t>
  </si>
  <si>
    <t>Carlos Augusto de Arrochela Teles Lobo</t>
  </si>
  <si>
    <t>Luís António de Almeida Trindade</t>
  </si>
  <si>
    <t>Júlio da Piedade Nunes Henriques</t>
  </si>
  <si>
    <t>Manuel Maria Moreira</t>
  </si>
  <si>
    <t>Assistente Universitário na cadeira de Ciência Política da Universidade Independente</t>
  </si>
  <si>
    <t>AN 1935, 1942, 1945, 1949</t>
  </si>
  <si>
    <t>Lic. em Direito, advogado, administrador de empresas</t>
  </si>
  <si>
    <t>Augusto Goulart de Medeiros</t>
  </si>
  <si>
    <t>António Braamcamp Sobral</t>
  </si>
  <si>
    <t xml:space="preserve">Antes foi GC Portalegre. </t>
  </si>
  <si>
    <t>passou a GC Coimbra</t>
  </si>
  <si>
    <t>António Manuel Martins Baptista</t>
  </si>
  <si>
    <t>Deputado AR 2005</t>
  </si>
  <si>
    <t xml:space="preserve">Henrique António de Oliveira Troncho </t>
  </si>
  <si>
    <t>antes foi presidente CM Caminha; foi nomeado por conveniência urgente de serviço</t>
  </si>
  <si>
    <t>foi nomeado por "conveniência urgente do serviço público"</t>
  </si>
  <si>
    <t>Eurico da Silva Teixeira de Melo</t>
  </si>
  <si>
    <t xml:space="preserve">Prof. no Departamento de Economia e Gestão. Instituto Superior Politécnico de Bragança. Professor de Economia regional, com agregação. </t>
  </si>
  <si>
    <t xml:space="preserve">Paulo Alexandre Homem de Oliveira Fonseca </t>
  </si>
  <si>
    <t>foi exonerado a seu pedido, com louvores. A portaria de exoneração foi de novo publicada no DGII nº 54, 05/03/1974.</t>
  </si>
  <si>
    <t xml:space="preserve">nomeado "por conveniência urgente de serviço público", antes era o presidente da CM Águeda. </t>
  </si>
  <si>
    <t>Deputado AR 1991, 1995, 1999</t>
  </si>
  <si>
    <t>Percurso de militante no PS.</t>
  </si>
  <si>
    <t xml:space="preserve">Elói Franklin Fernandes Ribeiro </t>
  </si>
  <si>
    <t>nº 28, 4/2/1941</t>
  </si>
  <si>
    <t>nº 272, 21/11/1947</t>
  </si>
  <si>
    <t>nº 27, 02/02/1950</t>
  </si>
  <si>
    <t>nº 45, 24/02/1951</t>
  </si>
  <si>
    <t>nº 80, 04/04/1961</t>
  </si>
  <si>
    <t>nº 49, 27/02/1962</t>
  </si>
  <si>
    <t>nº 6, 08/01/1964</t>
  </si>
  <si>
    <t>nº 80, 04/04/1969</t>
  </si>
  <si>
    <t>nº 91, 18/04/1974</t>
  </si>
  <si>
    <t>nº 292, 19/12/1949</t>
  </si>
  <si>
    <t>nº 298, 26/12/1949</t>
  </si>
  <si>
    <t>AN 1949, 1953, 1973</t>
  </si>
  <si>
    <t>Eng. Civil, Prof. Universitário</t>
  </si>
  <si>
    <t xml:space="preserve">Foi também director da Escola do Magistério Primário de Lisboa e da Instrução Pública de Moçambique; inspector-geral do ensino particular; membro da Junta Nacional de Educação e do Conselho Permanente de Acção Educativa; Vice-presidente da direcção nacional da Liga Católica e presidente do conselho de administração da Caixa de Previdência do Ministério da Educação. Eleito sócio efectivo da Sociedade de Geografia e nomeado membro da Academia Brasileira de Ciências Sociais e Políticas. Presidente da assembleia-geral da Sociedade de Língua Portuguesa. </t>
  </si>
  <si>
    <t>nomeado por conveniência urgente de serviço público; exonerado a seu pedido, com louvores</t>
  </si>
  <si>
    <t>nº 8, 10/1/1953</t>
  </si>
  <si>
    <t>Manuel da Silva Almeida</t>
  </si>
  <si>
    <t>Fernando Pereira Rebelo</t>
  </si>
  <si>
    <t>Foi deputado Assembleia Nacional / Câmara Corporativa?</t>
  </si>
  <si>
    <t>Pós-graduação</t>
  </si>
  <si>
    <t>foi nomeado por conveniência urgente de serviço</t>
  </si>
  <si>
    <t>dias</t>
  </si>
  <si>
    <t>Deputado AR antes, 1995</t>
  </si>
  <si>
    <t>Foi deputado (AC / AR / PE)?</t>
  </si>
  <si>
    <t>Deputado AR antes e depois, 1976, 1979, 1980, 1985</t>
  </si>
  <si>
    <t>antes foi presidente CM Gouveia; foi nomeado por conveniência urgente de serviço público.</t>
  </si>
  <si>
    <t>Deputado AR depois 1980</t>
  </si>
  <si>
    <t>Lic. em Direito / magistrado público</t>
  </si>
  <si>
    <t>Deputado AR depois, 1985, 1987, 1991, 1995, PE 1994</t>
  </si>
  <si>
    <t>Deputado AC 1975, AR 1976, 1979, 1980</t>
  </si>
  <si>
    <t>Emílio Leitão Paulo</t>
  </si>
  <si>
    <t>Foi presidente da Federação Nacional dos Industriais de Lanifícios, conservador do Registo Predial da comarca de Mangualde. Recebeu a comenda da Cruz de Cristo. Foi procurador à CC como representante da indústria de fiação e tecelagem de lã.</t>
  </si>
  <si>
    <t>Dr. / Conservador do registo predial de Mangualde</t>
  </si>
  <si>
    <t>CC 1949</t>
  </si>
  <si>
    <t>já tinha sido antes; foi nomeado por conveniência urgente de serviço público; foi exonerado porque passou a GC.</t>
  </si>
  <si>
    <t>Manuel Cardoso de Vilhena</t>
  </si>
  <si>
    <t>Manuel João das Neves</t>
  </si>
  <si>
    <t>Adriano Vasco da Fonseca Rodrigues</t>
  </si>
  <si>
    <t>antes esteve em Faro; foi nomeado por conveniência urgente de serviço público.</t>
  </si>
  <si>
    <t>José Pereira de Freitas</t>
  </si>
  <si>
    <t>José Rodrigues de Matos</t>
  </si>
  <si>
    <t>Felismino Augusto da Fonseca Araújo</t>
  </si>
  <si>
    <t>João Espergueira da Rocha Páris</t>
  </si>
  <si>
    <t>administrativo</t>
  </si>
  <si>
    <t>foi deputado à Assembleia Nacional entre 1969 e 1974; é do PSD.</t>
  </si>
  <si>
    <t>Filomena Maria Beirão Mortágua Salgado de Freitas Bordalo</t>
  </si>
  <si>
    <t>Lucínio Gonçalves Presa</t>
  </si>
  <si>
    <t>faleceu no cargo</t>
  </si>
  <si>
    <t>António Fernando da Cruz Oliveira</t>
  </si>
  <si>
    <t>Coronel de infantaria, reformado</t>
  </si>
  <si>
    <t>Coronel de Infantaria, na reserva</t>
  </si>
  <si>
    <t>17-08-1968</t>
  </si>
  <si>
    <t>28-02-1974</t>
  </si>
  <si>
    <t>Leira</t>
  </si>
  <si>
    <t>Capitão-de-mar-e-guerra</t>
  </si>
  <si>
    <t>17-02-1969</t>
  </si>
  <si>
    <t>Major do Corpo do Estado Maior, na reserva</t>
  </si>
  <si>
    <t>AN 1949, 1953</t>
  </si>
  <si>
    <t>Santa Ovaia, Oliveira do Hospital</t>
  </si>
  <si>
    <t>Delegado do INTP da Guarda</t>
  </si>
  <si>
    <t>Foi Juiz dos Tribunais de Trabalho da Covilhã e de Coimbra, Presidente da Junta Nacional dos Resinosos, presidente da Junta Nacional dos Resinosos, presidente da Junta Nacional dos Produtos Pecuários, director da Cadeia Penitenciária de Lisboa. Recebeu a comenda de Cristo.</t>
  </si>
  <si>
    <t>Sé, Bragança</t>
  </si>
  <si>
    <t>nº 75, 30/3/1953</t>
  </si>
  <si>
    <t>foi exonerado com louvores e foi nomeado GC Faro.</t>
  </si>
  <si>
    <t>nomeado por conveniência urgente de serviço; no mesmo dia foi exonerado de Gov. do Distrito Autónomo da Horta.</t>
  </si>
  <si>
    <t>Jorge Dias Félix Gonçalves Araújo</t>
  </si>
  <si>
    <t>depois foi nomeado para o Porto</t>
  </si>
  <si>
    <t>antes tinha sido de Lisboa</t>
  </si>
  <si>
    <t>Maria Cândida Guedes Machado Antunes de Oliveira</t>
  </si>
  <si>
    <t>Lic. em Direito / pós-grad. em Estudos Europeus</t>
  </si>
  <si>
    <t>Manuel da Mata Cáceres</t>
  </si>
  <si>
    <t>foi exonerado a seu pedido, com louvores, porque foi nomeado presidente da Junta Nacional dos Produtos Pecuários.</t>
  </si>
  <si>
    <t>Sousel</t>
  </si>
  <si>
    <t>antes foi presidente da CM Sousel. Família de grandes proprietários locais; em 1937 era vogal do conselho municipal. Lic. em Medicina em 1926, passou a exercer em Sousel. Presidente do Grémio da Lavoura e da comissão concelhia da UN, provedor da Misericórdia e comandante de lança da Legião Portuguesa. Vogal da Junta da Província do Alto Alentejo. Recebeu louvores como médico da GNR.</t>
  </si>
  <si>
    <t>Deputado AR depois, 1987, 1991, 1995, 1999</t>
  </si>
  <si>
    <t>Deputado AR antes e depois, 1980, 1991</t>
  </si>
  <si>
    <t>nomeado por conveniência urgente de serviço público; foi exonerado a seu pedido, com louvores.</t>
  </si>
  <si>
    <t>nº 130, 8/6/1951</t>
  </si>
  <si>
    <t>exonerado a seu pedido, com louvores.</t>
  </si>
  <si>
    <t>nº 159, 11/07/1966</t>
  </si>
  <si>
    <t xml:space="preserve">Carlos Manuel Carvalho Cunha </t>
  </si>
  <si>
    <t>antes foi presidente CM Alcanena.</t>
  </si>
  <si>
    <t>Fernando Manuel Torres Matos de Vasconcelos</t>
  </si>
  <si>
    <t>antes foi presidente CM Paços de Ferreira</t>
  </si>
  <si>
    <t>Freamunde, Paços de Ferreira</t>
  </si>
  <si>
    <t>Joaquim Maria de Mendonça Lino Neto</t>
  </si>
  <si>
    <t>depois foi presidente CM Sesimbra</t>
  </si>
  <si>
    <t>Manuel António Branco</t>
  </si>
  <si>
    <t>António Carlos Borges</t>
  </si>
  <si>
    <t>José António dos Reis Júnior</t>
  </si>
  <si>
    <t>Alberto Filipe de Sequeira</t>
  </si>
  <si>
    <t>Abel Silva</t>
  </si>
  <si>
    <t>Manuel Bernardes de Almeida Topinho</t>
  </si>
  <si>
    <t>José Serrão de Faria Pereira</t>
  </si>
  <si>
    <t>António da Terra</t>
  </si>
  <si>
    <t>Júlio Alberto Gomes de Carvalho</t>
  </si>
  <si>
    <t>Manuel Rodrigues Mateus</t>
  </si>
  <si>
    <t>Vítor Brito de Sousa</t>
  </si>
  <si>
    <t>António Bernardo Ferreira</t>
  </si>
  <si>
    <t>Tomás Duarte da Câmara Oliveira Dias</t>
  </si>
  <si>
    <t>José Monteiro da Rocha Peixoto</t>
  </si>
  <si>
    <t>Manuel de Jesus Calejo Rodrigues</t>
  </si>
  <si>
    <t>João de Sousa Campos</t>
  </si>
  <si>
    <t>deve ser veterinário; foi exonerado a seu pedido, com louvores.</t>
  </si>
  <si>
    <t>nº 154, 4/7/1936</t>
  </si>
  <si>
    <t>Miguel José Brás</t>
  </si>
  <si>
    <t>António Gonçalves Alvarenga</t>
  </si>
  <si>
    <t>nº 189, 14/08/1957</t>
  </si>
  <si>
    <t>António Francisco de Resende</t>
  </si>
  <si>
    <t>José Acciaiuoli Leite Monteiro</t>
  </si>
  <si>
    <t>João de Gouveia</t>
  </si>
  <si>
    <t>Antero Pinto de Sousa Ramos Taborda</t>
  </si>
  <si>
    <t>Álvaro Soares de Melo</t>
  </si>
  <si>
    <t>Aniceto António dos Santos Júnior</t>
  </si>
  <si>
    <t>Carlos José Botelho de Paiva</t>
  </si>
  <si>
    <t>Estudou na Escola do Exército, combateu na 1ª Guerra Mundial, recebeu inúmeras medalhas e condecorações, como a de dedicação da Legião Portuguesa e as ordens militares de Cristo e de Avis. Vice-presidente da comissão distrital da UN de Bragança, presidente do Grémio da Lavoura, e presidente da CM Bragança, antes de 1933.</t>
  </si>
  <si>
    <t>Tenente-Coronel</t>
  </si>
  <si>
    <t>AN 1965</t>
  </si>
  <si>
    <t>Meimoa, Penamacor, Castelo Branco</t>
  </si>
  <si>
    <t>CC 1945, AN 1973</t>
  </si>
  <si>
    <t>Fazenda das Lajes, Flores</t>
  </si>
  <si>
    <t>antes tinha sido governador substituto e presidente CM Horta; foi nomeado por conveniência urgente de serviço público.</t>
  </si>
  <si>
    <t>nº 235, 8/10/1943</t>
  </si>
  <si>
    <t>Afonso José Leite de Sampaio</t>
  </si>
  <si>
    <t>nº 121, 26/05/1948</t>
  </si>
  <si>
    <t>João Correia da Silva</t>
  </si>
  <si>
    <t>nº 106, 9/5/1941</t>
  </si>
  <si>
    <t>nº 109, 13/5/1941</t>
  </si>
  <si>
    <t>António Francisco de Sales de Guimarães Pestana da Silva</t>
  </si>
  <si>
    <t>António Augusto de Oliveira Dias Júnior</t>
  </si>
  <si>
    <t>nº 112, 16/5/1941</t>
  </si>
  <si>
    <t>médico</t>
  </si>
  <si>
    <t>Água Longa, Santo Tirso</t>
  </si>
  <si>
    <t>Agrela, Santo Tirso</t>
  </si>
  <si>
    <t>Fafe</t>
  </si>
  <si>
    <t>nº 11, 14/1/1936</t>
  </si>
  <si>
    <t>Bacharelato</t>
  </si>
  <si>
    <t>Eng. Civil</t>
  </si>
  <si>
    <t>João de Sousa Soares</t>
  </si>
  <si>
    <t>Capitão de Aeronáutica</t>
  </si>
  <si>
    <t>Rogério Correia Ferreira</t>
  </si>
  <si>
    <t>José Félix de Mira</t>
  </si>
  <si>
    <t>António das Neves Graça</t>
  </si>
  <si>
    <t>Mário Júlio Jardim da Costa</t>
  </si>
  <si>
    <t>Tenente de Infantaria</t>
  </si>
  <si>
    <t>nº 136, 14/6/1950</t>
  </si>
  <si>
    <t>Eng. Civil de 2ª classe da Junta Autónoma de Estradas</t>
  </si>
  <si>
    <t>Lic. / Delegado do INTP</t>
  </si>
  <si>
    <t>nº 19, 23/1/1935</t>
  </si>
  <si>
    <t>José Crespo</t>
  </si>
  <si>
    <t>foi nomeado por conveniência urgente de serviço público; ainda era em 1974.</t>
  </si>
  <si>
    <t>secretário reformado da Guarda</t>
  </si>
  <si>
    <t>nº 81, 8/4/1935</t>
  </si>
  <si>
    <t>Francisco Luís Supico</t>
  </si>
  <si>
    <t>Capitão reformado</t>
  </si>
  <si>
    <t>nº 101, 2/5/1935</t>
  </si>
  <si>
    <t>José Manuel Milheiro de Pinho Leão</t>
  </si>
  <si>
    <t>Carlos Alberto Godinho</t>
  </si>
  <si>
    <t>Luís da Câmara Pinto Coelho</t>
  </si>
  <si>
    <t>José Pereira Lopes</t>
  </si>
  <si>
    <t>Maria Manuel Carmona Nogueira Figueiredo Rodrigues da Costa</t>
  </si>
  <si>
    <t>Deputado AR antes, 1985, 1987, 1991</t>
  </si>
  <si>
    <t>Foi nomeado por conveniência urgente de serviço público. Concedida autorização para ser demandado criminalmente no processo por motivo de acidente de viação que contra ele pende no tribunal da comarca de Vila Franca de Xira, DGII nº 155, 3/7/1963. Foi exonerarado a seu pedido, com louvores.</t>
  </si>
  <si>
    <t xml:space="preserve">Até então era o GC subst.; foi nomeado por conveniência urgente do serviço público. </t>
  </si>
  <si>
    <t>Foi nomeado "por conveniência urgente de serviço público".</t>
  </si>
  <si>
    <t>Bacharel / Major de Infantaria</t>
  </si>
  <si>
    <t>Herculano Jorge Ferreira</t>
  </si>
  <si>
    <t>nº 141, 20/6/1935</t>
  </si>
  <si>
    <t>foi exonerado a seu pedido, do cargo que exerceu com zêlo, dedicação e patriotismo.</t>
  </si>
  <si>
    <t>Fernão Couceiro da Costa</t>
  </si>
  <si>
    <t>Lic. em Direito / subdirector da polícia judiciária do Porto</t>
  </si>
  <si>
    <t>Artur Leal Lobo da Costa</t>
  </si>
  <si>
    <t>Nuno Frederico de Brion</t>
  </si>
  <si>
    <t>Rafael Sérgio Vieira</t>
  </si>
  <si>
    <t>Augusto Leite Mendes Moreira</t>
  </si>
  <si>
    <t>nº 87, 16/4/1938</t>
  </si>
  <si>
    <t>nº 62, 16/03/1950</t>
  </si>
  <si>
    <t>Juiz de Direito</t>
  </si>
  <si>
    <t>foi exonerado a seu pedido, cargo que exerceu com zelo e dedicação, e foi nomeado governador civil de Portalegre.</t>
  </si>
  <si>
    <t>nº 132, 8/6/1942</t>
  </si>
  <si>
    <t>Martinho de França Le-Cocq de Albuquerque de Azevedo Coutinho</t>
  </si>
  <si>
    <t>António Emílio Barreto Cary de Tovar Faro</t>
  </si>
  <si>
    <t>António Eduardo Carneiro</t>
  </si>
  <si>
    <t>João Carlos Dias de Castro Reis</t>
  </si>
  <si>
    <t xml:space="preserve">antes tinha sido GC substituto de Bragança. Foi nomeado por conveniência urgente de serviço público. </t>
  </si>
  <si>
    <t>nº 58, 12/3/1941</t>
  </si>
  <si>
    <t>Distrito</t>
  </si>
  <si>
    <t>Nome</t>
  </si>
  <si>
    <t>Braga</t>
  </si>
  <si>
    <t>Data de posse</t>
  </si>
  <si>
    <t>Dr.</t>
  </si>
  <si>
    <t>Bragança</t>
  </si>
  <si>
    <t>Castelo Branco</t>
  </si>
  <si>
    <t>Manuel Geraldes Nunes</t>
  </si>
  <si>
    <t>Capitão</t>
  </si>
  <si>
    <t>Coimbra</t>
  </si>
  <si>
    <t>Eng.</t>
  </si>
  <si>
    <t>Évora</t>
  </si>
  <si>
    <t>Faro</t>
  </si>
  <si>
    <t>António Américo Lopes Serra</t>
  </si>
  <si>
    <t>Guarda</t>
  </si>
  <si>
    <t>Leiria</t>
  </si>
  <si>
    <t>Lisboa</t>
  </si>
  <si>
    <t>Portalegre</t>
  </si>
  <si>
    <t>nº 230, 2/10/1946</t>
  </si>
  <si>
    <t>foi exonerado a seu pedido do cargo que exerceu com zelo e muita dedicação</t>
  </si>
  <si>
    <t>nº 235, 9/10/1946</t>
  </si>
  <si>
    <t>nº 240, 15/10/1946</t>
  </si>
  <si>
    <t>Porto</t>
  </si>
  <si>
    <t>Santarém</t>
  </si>
  <si>
    <t>Setúbal</t>
  </si>
  <si>
    <t>Viana do Castelo</t>
  </si>
  <si>
    <t>Vila Real</t>
  </si>
  <si>
    <t>Tomás Rebelo do Espírito Santo</t>
  </si>
  <si>
    <t>Viseu</t>
  </si>
  <si>
    <t>Eng. Silvicultor</t>
  </si>
  <si>
    <t>Angra do Heroísmo</t>
  </si>
  <si>
    <t>Funchal</t>
  </si>
  <si>
    <t>Daniel Farrajota Rocheta</t>
  </si>
  <si>
    <t>Horta</t>
  </si>
  <si>
    <t>Ponta Delgada</t>
  </si>
  <si>
    <t xml:space="preserve">Jorge Manuel Nogueiro Gomes </t>
  </si>
  <si>
    <t>empresário</t>
  </si>
  <si>
    <t>Maria do Carmo Pires de Almeida Borges</t>
  </si>
  <si>
    <t>foi presidente da CM Guarda</t>
  </si>
  <si>
    <t>Maria Adelaide Torradinhas Rocha</t>
  </si>
  <si>
    <t>foi nomeado por "conveniência urgente do serviço público"; depois foi para Setúbal.</t>
  </si>
  <si>
    <t>Manuel Augusto de Ascensão Azevedo</t>
  </si>
  <si>
    <t>Eugénio Mascarenhas Viana de Lemos</t>
  </si>
  <si>
    <t>Ernesto Nogueira Pestana</t>
  </si>
  <si>
    <t>José Horácio de Moura</t>
  </si>
  <si>
    <t>José Lourenço de Almeida Castelo Branco</t>
  </si>
  <si>
    <t>Eng. de Minas</t>
  </si>
  <si>
    <t>Agostinho Joaquim Pires</t>
  </si>
  <si>
    <t>Manuel de Barros Amado da Cunha</t>
  </si>
  <si>
    <t>José Luís Abecassis</t>
  </si>
  <si>
    <t>foi exonerado a seu pedido, mas não teve louvores</t>
  </si>
  <si>
    <t>nº 74, 29-03-1957</t>
  </si>
  <si>
    <t>Luís Vaz de Sousa</t>
  </si>
  <si>
    <t>Antero Albano da Silva Cabral</t>
  </si>
  <si>
    <t>Olímpio Duarte Alves</t>
  </si>
  <si>
    <t>Acácio Sampaio Correia de Paiva</t>
  </si>
  <si>
    <t>Antes foi presidente CM Gaia; foi nomeado por conveniência urgente de serviço público. Trabalhou no quadro dos serviços técnicos da CM Porto durante 20 anos. Foi engenheiro director dos serviços de urbanizações e obras da CM Porto. Em 1961 foi delegado do governo junto da Hidroeléctrica do Cávado. Pertenceu à direcção da Acção Católica e da comissão distrital da UN. Recebeu louvores e condecorações. Tem obras publicadas.</t>
  </si>
  <si>
    <t>Matosinhos</t>
  </si>
  <si>
    <t>Rui Proença Correia Dias</t>
  </si>
  <si>
    <t>Caria, Belmonte</t>
  </si>
  <si>
    <t>Joaquim Cabral Cavaleiro</t>
  </si>
  <si>
    <t>capitão de administração militar</t>
  </si>
  <si>
    <t>Freixo de Espada à Cinta</t>
  </si>
  <si>
    <t>Deputado AR 1991</t>
  </si>
  <si>
    <t>Macedo de Cavaleiros</t>
  </si>
  <si>
    <t>Penalva do Castelo</t>
  </si>
  <si>
    <t>Professor e Advogado</t>
  </si>
  <si>
    <t>também foi vereador</t>
  </si>
  <si>
    <t>Guilhermino Augusto Paz Dias</t>
  </si>
  <si>
    <t>Magistrado Judicial</t>
  </si>
  <si>
    <t>Espanha</t>
  </si>
  <si>
    <t>advogado</t>
  </si>
  <si>
    <t>Francisco José Terroso Cepeda</t>
  </si>
  <si>
    <t>Prof. Universitário</t>
  </si>
  <si>
    <t>antes foi presidente CM Melgaço; foi autorizado a aceitar e usar as insígnias de comendador da Ordem de Mérito Civil, com que foi agraciado pelo Governo Espanhol, DGII nº 116, 16/5/1959. Foi provedor da Misericórdia e do hospital de S. Marcos, em Braga. Foi vice-presidente da comissão distrital da UN de Braga. Tem várias condecorações e foi autor de várias obras jurídicas.</t>
  </si>
  <si>
    <t>Cedofeita, Porto</t>
  </si>
  <si>
    <t>CC 1965, 1969</t>
  </si>
  <si>
    <t>Lic. em Medicina Veterinária / lavrador</t>
  </si>
  <si>
    <t xml:space="preserve">Até então era o presidente CM Beja e foi nomeado por conveniência urgente de serviço público. Presidente da direcção dos bombeiros, secretário da mesa da misericórdia, Presidente do conselho geral do Grémio da Lavoura, vice-presidente da Federação dos Grémios da Lavoura do Baixo Alentejo. Presidente do Grémio da Lavoura de Beja e da Cooperativa Agrícola dos Olivicultores de Beja. Delegado da Junta Nacional de Educação. Autor de algumas obras sobre assuntos agrícolas e arqueológicos. </t>
  </si>
  <si>
    <t>professor do ensino superior politécnico</t>
  </si>
  <si>
    <t>José Augusto Cardoso</t>
  </si>
  <si>
    <t>Carlos da Conceição Costa</t>
  </si>
  <si>
    <t>José Garcia Nunes Mexia</t>
  </si>
  <si>
    <t>Armando José Perdigão</t>
  </si>
  <si>
    <t>António Manuel dos Santos Murteira</t>
  </si>
  <si>
    <t>José Fernandes Ventura</t>
  </si>
  <si>
    <t>José Ascenso</t>
  </si>
  <si>
    <t>Joaquim dos Santos Gomes</t>
  </si>
  <si>
    <t>Fernando José Silva de Mendonça</t>
  </si>
  <si>
    <t>Jerónimo Gonçalves Ribas</t>
  </si>
  <si>
    <t>Antero Marques</t>
  </si>
  <si>
    <t>Fernando Pereira da Silva Sardo</t>
  </si>
  <si>
    <t>Manuel Jorge Proença</t>
  </si>
  <si>
    <t>Mário Amaro dos Santos Galo</t>
  </si>
  <si>
    <t>Luís Tito Schreyer Pereira Bandeira</t>
  </si>
  <si>
    <t>Eduardo da Conceição Amorim Júnior</t>
  </si>
  <si>
    <t>Luís Filipe Nascimento Madeira</t>
  </si>
  <si>
    <t>Oldemiro Cardoso Figueiredo</t>
  </si>
  <si>
    <t>Mário Manuel Cal Brandão</t>
  </si>
  <si>
    <t>António Dias da Silva Curado</t>
  </si>
  <si>
    <t>nº 199, 27/8/1946</t>
  </si>
  <si>
    <t>Sé, Portalegre</t>
  </si>
  <si>
    <t>Lic. em Direito / advogado e escritor / Delegado do Instituto Nacional do Trabalho e Previdência (INTP)</t>
  </si>
  <si>
    <t xml:space="preserve">até então era o presidente da câmara de Portalegre. Foi presidente da comissão administrativa do Grémio dos Retalhistas de Mercearia do Sul, adjunto do presidente da Comissão de Coordenação Económica e presidente da comissão administrativa do Grémio dos Armazenistas e Exportadores de Azeite. Tem obras publicadas na área do Direito e vasta colaboração em jornais e revistas. </t>
  </si>
  <si>
    <t>Hélder da Silva Nobre Madeira</t>
  </si>
  <si>
    <t>nº 71, 26/3/1936</t>
  </si>
  <si>
    <t>foi exonerado a seu pedido do cargo que exerceu com zêlo, dedicação e patriotismo.</t>
  </si>
  <si>
    <t>Dr. / Conservador do Registo Civil de Setúbal</t>
  </si>
  <si>
    <t>foi exonerado a seu pedido, com louvores</t>
  </si>
  <si>
    <t>Antero Gaspar de Paiva Vieira</t>
  </si>
  <si>
    <t>Data da informação</t>
  </si>
  <si>
    <t>Agostinho Marques Moleiro</t>
  </si>
  <si>
    <t>Fernando Ribeiro Moniz</t>
  </si>
  <si>
    <t>José de Sampaio Lopes</t>
  </si>
  <si>
    <t>Horácio André Antunes</t>
  </si>
  <si>
    <t>Joaquim Américo Fialho Anastácio</t>
  </si>
  <si>
    <t>não percebo se é o mesmo do seguinte e se eu me enganei…</t>
  </si>
  <si>
    <t>famílias dos Miras? Percurso profissional: trabalhou em gestão hospitalar, foi presidente do conselho do hospital distrital de Évora e fez administração de obras de edifícios da área social. É presidente da comissão política distrital de Évora desde 1990.</t>
  </si>
  <si>
    <t>M</t>
  </si>
  <si>
    <t>F</t>
  </si>
  <si>
    <t>em 1977 foi sujeito a um inquérito policial e foi a tribunal...</t>
  </si>
  <si>
    <t>António Eduardo Borges Coutinho</t>
  </si>
  <si>
    <t>nº 282, 4/12/1948</t>
  </si>
  <si>
    <t>AN 1957, 1961, 1965</t>
  </si>
  <si>
    <t>Miguel Pádua Rodrigues Bastos</t>
  </si>
  <si>
    <t>Dr. / Notário</t>
  </si>
  <si>
    <t>Em 1971 era o presidente da administração do Banco do Alentejo, SARL, com sede em Évora.</t>
  </si>
  <si>
    <t>foi nomeado por conveniência urgente de serviço público; exonerado a seu pedido, com louvores.</t>
  </si>
  <si>
    <t>Lic. em Direito / Advogado e Gestor de Empresas</t>
  </si>
  <si>
    <t>Francisco José de Sá Vargas Morgado</t>
  </si>
  <si>
    <t>Martim Afonso de Castro Vasconcelos de Sá Pereira e Almeida</t>
  </si>
  <si>
    <t>Augusto José Machado</t>
  </si>
  <si>
    <t>Armando Valfredo Pires</t>
  </si>
  <si>
    <t>Grupo profissional</t>
  </si>
  <si>
    <t>António Barreiros Cardoso</t>
  </si>
  <si>
    <t>exonerado a seu pedido, do cargo que exerceu com zêlo, dedicação e competência.</t>
  </si>
  <si>
    <t>nº 139, 17/6/1942</t>
  </si>
  <si>
    <t>Lic. em Direito</t>
  </si>
  <si>
    <t>nº 87, 15/4/1946</t>
  </si>
  <si>
    <t>Alberto Goulart de Medeiros</t>
  </si>
  <si>
    <t>Jorge da Fonseca Jorge</t>
  </si>
  <si>
    <t>João de Brito e Cunha</t>
  </si>
  <si>
    <t>nº 15, 18/01/1964</t>
  </si>
  <si>
    <t>foi de novo nomeado em 23/9/1976, DGII nº 233, 4/10/1976.</t>
  </si>
  <si>
    <t>Luís Guilherme Mendonça de Albuquerque</t>
  </si>
  <si>
    <t>Fernando Baeta Cardoso do Vale</t>
  </si>
  <si>
    <t>Almedina, Coimbra</t>
  </si>
  <si>
    <t>Basílio Pina de Oliveira Seguro</t>
  </si>
  <si>
    <t xml:space="preserve">em 1942 foi GC Setúbal. Teve extensa carreira no aparelho corporativo do Estado Novo. Foi secretário-geral do INTP em 1951; foi vice-presidente da direcção da FNAT em 1947 e depois presidente do Conselho Geral. Foi vice-presidente da Junta Central das Casas do Povo, 1945. Foi chefe da secretaria-geral do Ministério das Corporações e Previdência Social, 1965-69. Já tinha sido deputado na 1ª República. </t>
  </si>
  <si>
    <t>Funcionário que foi nomeado GCe exerce esta magistratura em comissão de serviço público.</t>
  </si>
  <si>
    <t>Funcionário que foi nomeado GCe exerce esta magistratura em comissão de serviço público. Foi exonerado por conveniência do serviço e com os louvores da fórmula.</t>
  </si>
  <si>
    <t>nº 108, 12/5/1947</t>
  </si>
  <si>
    <t>foi nomeado por conveniência urgente de serviço público</t>
  </si>
  <si>
    <t xml:space="preserve">Foi nomeado por conveniência urgente de serviço público. Filho de Rafael do Espírito Santo e Maria Amélia Rebelo do Espírito Santo. Recebeu a medalha de ouro de mérito municipal de Vila Real em 1993, portanto foi reconhecido no regime seguinte. Lic. em Ciências Matemáticas, em Ciências Geofísicas e Eng. Geógrafo. Foi assistente da Fac. Ciências da Un. de Lisboa e regeu a cadeira de Meteorologia. Como meteorologista do Serviço Meteorológico Nacional, trabalhou nos aeroportos de Lisboa, Santa Maria e Lourenço Marques. </t>
  </si>
  <si>
    <t>Deputado AC e AR antes, 1975, 1976</t>
  </si>
  <si>
    <t>advogada / jurista</t>
  </si>
  <si>
    <t>Teve um bebé em 2006. Licenciatura em Direito da Faculdade de Direito da Universidade de Lisboa. 1996-1999 - Tradutora free-lance do Tribunal de Justiça e do Tribunal de 1ª Instância da Comunidade Europeia; 1999-2001 - Chefe de Gabinete do Grupo Parlamentar do CDS-PP na Assembleia da República; 12.09.2003 - 17.07.2004 - Secretária de Estado da Segurança Social no XV Governo Constitucional; 21.07.2004 - 11.03.2005 - Secretária de Estado das Artes e dos Espectáculos no XVI Governo Constitucional; 1996-1998 - Vogal da Comissão Politica Distrital de Lisboa do CDS-PP; 1998-2005 - Vogal da Comissão Politica Nacional do CDS-PP; 2003-2005 - Membro da Comissão Executiva do CDS-PP; 1997-2001 - Membro da Assembleia de Freguesia das Mercês.</t>
  </si>
  <si>
    <t>nº 202, 30/08/1974</t>
  </si>
  <si>
    <t>nº 72, 26/03/1954</t>
  </si>
  <si>
    <t>nº 226, 26/09/1959</t>
  </si>
  <si>
    <t>nº 181, 06/08/1970</t>
  </si>
  <si>
    <t>nº 197, 21/08/1968</t>
  </si>
  <si>
    <t>Fez o liceu em Lisboa, e a Escola de Guerra. Em 1922 foi promovido a Major, em 1935 a Tenente-Coronel e em 1938 a Coronel. Passou à reserva em 1940. Republicano, participou na intentona de 28/1/1908. Foi GC de Leiria em 1921-1922. Participou no 28 de Maio de 1926. Foi GC Coimbra em 1927 e do Porto 1931-1932. Participou no 1º Congresso da UN em 1934. Renuncia ao mandato de deputado para ser nomeado GC Lisboa em 1937. Teve várias comendas e condecorações. Reformou-se em 1952.</t>
  </si>
  <si>
    <t>Lic. em Direito / Magistrado Judicial / delegado do procurador da República / juiz</t>
  </si>
  <si>
    <t>nomeado por conveniência urgente de serviço público</t>
  </si>
  <si>
    <t>Mário Jorge Bruxelas</t>
  </si>
  <si>
    <t>Capitão-tenente</t>
  </si>
  <si>
    <t>nº 306, 31/12/1952</t>
  </si>
  <si>
    <t>Tenente-Coronel Médico, na reserva</t>
  </si>
  <si>
    <t>Deputado AR depois 1987</t>
  </si>
  <si>
    <t>antes tinha sido presidente CM Cuba.</t>
  </si>
  <si>
    <t>António Manuel do Carmo Saleiro</t>
  </si>
  <si>
    <t xml:space="preserve">foi nomeado por conveniência urgente de serviço público; até então era o presidente da CM Almada e já tinha sido de Évora. Também tinha o curso de Ciências Pedagógicas. Em 1963 foi mesário da Misericórdia, director da Mocidade Portuguesa e vogal da comissão distrital da UN. Medalha de prata da Legião Portuguesa. </t>
  </si>
  <si>
    <t>CC 1935, AN 1969</t>
  </si>
  <si>
    <t>Lic. em Direito / Notário / advogado</t>
  </si>
  <si>
    <t>Elísio de Oliveira Alves Pimenta</t>
  </si>
  <si>
    <t>Manuel Gonçalves da Silva</t>
  </si>
  <si>
    <t>Antão Santos da Cunha</t>
  </si>
  <si>
    <t>Paulo Eduardo Silva de Gouveia Durão</t>
  </si>
  <si>
    <t>Eng. Agrónomo</t>
  </si>
  <si>
    <t>José Joaquim da Costa Lima</t>
  </si>
  <si>
    <t>foi exonerado a seu pedido, com louvores e passou a GC Braga.</t>
  </si>
  <si>
    <t>Carlos Manuel de Azevedo Pinto Melo e Lemos</t>
  </si>
  <si>
    <t>Deputado AR depois 1983, 1985</t>
  </si>
  <si>
    <t>Vila Viçosa</t>
  </si>
  <si>
    <t xml:space="preserve">António José Coelho de Araújo </t>
  </si>
  <si>
    <t>João Pedro de Barros</t>
  </si>
  <si>
    <t>Álvaro Barros Marques de Figueiredo</t>
  </si>
  <si>
    <t>António Soares Marques</t>
  </si>
  <si>
    <t>Orgens, Viseu</t>
  </si>
  <si>
    <t>coronel de Artilharia na reserva</t>
  </si>
  <si>
    <t>nº 82, 9/4/1949</t>
  </si>
  <si>
    <t>foi exonerado a seu pedido, com louvores pela inteligência e dedicação com que desempenhou o cargo.</t>
  </si>
  <si>
    <t>António da Cunha Matos</t>
  </si>
  <si>
    <t>Dr. / delegado de saúde</t>
  </si>
  <si>
    <t>Foi deputado AR em 1987, eleito por Viseu pelo PSD</t>
  </si>
  <si>
    <t>nº 136, 14/6/1947</t>
  </si>
  <si>
    <t>nº 155, 7/7/1947</t>
  </si>
  <si>
    <t>director da alfândega da Horta</t>
  </si>
  <si>
    <t>Comissário do desemprego e fundador da Federação de Municípios da Beira Serra em 1937</t>
  </si>
  <si>
    <t>Dr. / Advogado</t>
  </si>
  <si>
    <t xml:space="preserve">Há um Elísio Summavielle que em 2006 é o presidente do IPPAR, deve ser descendente deste, ou parente próximo. </t>
  </si>
  <si>
    <t>nº 144, 22/06/1972</t>
  </si>
  <si>
    <t>foi nomeado por conveniência urgente de serviço público. Foi acusado no tribunal judicial da comarca da Figueira da Foz por ter desrespeitado um subchefe da PSP. A questão foi um sinal de trânsito na Figueira da Foz. Ele mandou o polícia repôr um sinal de trânsito que tinha sido tirado para dar socorro a um doente, e cuja falta podia dar origem a desastres. Tendo em vista as informações prestadas pelo GC; foi denegada autorização para ele ser demandado criminalmente no processo; DGII nº 288, 10/12/1954. Foi exonerado a seu pedido, com louvores.</t>
  </si>
  <si>
    <t>Manuel Francisco da Costa</t>
  </si>
  <si>
    <t>Fausto Lucas Martins</t>
  </si>
  <si>
    <t>Francisco Manuel Mira Branquinho</t>
  </si>
  <si>
    <t>Percurso político no PSD, membro da comissão distrital de Évora do PSD desde 1974, candidato a deputado pelo PSD em 1976, foi vereador da câmara de Évora entre 1978 e 1982</t>
  </si>
  <si>
    <t>nº 118, 22/5/1942</t>
  </si>
  <si>
    <t>João Bosco Mota Amaral</t>
  </si>
  <si>
    <t>Justino Henrique Cúmano de Bivar Weinholtz</t>
  </si>
  <si>
    <t>tenente</t>
  </si>
  <si>
    <t>Horácio de Assis Gonçalves</t>
  </si>
  <si>
    <t>Hipólito Fernandes Álvares</t>
  </si>
  <si>
    <t>major</t>
  </si>
  <si>
    <t>António Joaquim de Castro Maia Mendes</t>
  </si>
  <si>
    <t>Armando Monteiro Leite</t>
  </si>
  <si>
    <t>Bacharel em Direito</t>
  </si>
  <si>
    <t>Francisco Cabrita Matias</t>
  </si>
  <si>
    <t>António Sanches da Silva Branco</t>
  </si>
  <si>
    <t>António Joaquim da Fonseca</t>
  </si>
  <si>
    <t>Marcelino da Costa Moulles</t>
  </si>
  <si>
    <t>José Vicente Branco do Casal Ribeiro</t>
  </si>
  <si>
    <t>Veterinário</t>
  </si>
  <si>
    <t>Deputado AR depois, 2005</t>
  </si>
  <si>
    <t>Miranda do Corvo</t>
  </si>
  <si>
    <t>nomeado por conveniência urgente de serviço público. Até então era o presidente da CM de Viseu. Foi dirigente de várias organizações ligadas à igreja, como a União Católica dos Industriais e Dirigentes de Trabalho. Provedor da Misericórdia de Viseu. Director do Centro de Democracia Cristã, da Ordem dos Engenheiros, da Cruz Vermelha Portuguesa e do Grémio da Lavoura de Viseu. Foi Eng. dos Serviços Municipalizados de Viseu e Eng. chefe dos Serviços de Electricidade. Graduado da Mocidade Portuguesa e membro da Comissão Concelhia da UN.</t>
  </si>
  <si>
    <t>Deputada AR depois 1983</t>
  </si>
  <si>
    <t>Deputada AR antes e depois, 1979, 1980, 1983, 1985, 1987, 1991</t>
  </si>
  <si>
    <t>Deputado AR durante e depois, 1995, 2005</t>
  </si>
  <si>
    <t>Deputado AR durante e depois, 1991, 1995, 1999</t>
  </si>
  <si>
    <t>Eng. Técnico Agrário</t>
  </si>
  <si>
    <t>até então era o GC Horta</t>
  </si>
  <si>
    <t>foi exonerado a seu pedido do cargo que exerceu com muito zêlo, competência e dedicação.</t>
  </si>
  <si>
    <t>nº 232, 3/10/1942</t>
  </si>
  <si>
    <t>Augusto Braga de Castro Soares</t>
  </si>
  <si>
    <t>nº 262, 9/11/1942</t>
  </si>
  <si>
    <t>Lic. em Letras</t>
  </si>
  <si>
    <t>Deputado AR antes, 1976, 1980, 1983, 1985, 1987, 1991, 1995, 1999, 2002</t>
  </si>
  <si>
    <t xml:space="preserve">foi exonerado a seu pedido, com louvores, ver ficheiro dos presidentes de câmara. </t>
  </si>
  <si>
    <t>Domingos Cândido Braga da Cruz</t>
  </si>
  <si>
    <t>foi nomeado por conveniência urgente de serviço público; foi exonerado a seu pedido, com louvores.</t>
  </si>
  <si>
    <t>Manuel Hermenegildo Lourinho</t>
  </si>
  <si>
    <t>Francisco Joaquim Teles de Matos Chaves</t>
  </si>
  <si>
    <t>foi nomeado por conveniência urgente de serviço público. Foi exonerado porque passou a GC efectivo.</t>
  </si>
  <si>
    <t>foi nomeado por conveniência urgente de serviço público. Acumulava o cargo com o de presidente da CM Loulé. Foi exonerado porque passou a GC Faro.</t>
  </si>
  <si>
    <t>foi nomeado por "conveniência urgente de serviço"; até então acumulava os cargos de GC subst. e de presidente CM Loulé.</t>
  </si>
  <si>
    <t>Dr. / professor auxiliar da Faculdade de Ciências da Universidade do Porto</t>
  </si>
  <si>
    <t>José de Campos Faria Bravo</t>
  </si>
  <si>
    <t>nº 233, 4/10/1976</t>
  </si>
  <si>
    <t>Manuel de Sousa Ramos</t>
  </si>
  <si>
    <t>segundo o livro, ele foi nomeado em 12/2/1976, mas eu só vi a nomeação do DG em 23/9/1976.</t>
  </si>
  <si>
    <t>Elvas</t>
  </si>
  <si>
    <t>Francisco da Silva Telo da Gama</t>
  </si>
  <si>
    <t>Campo Maior</t>
  </si>
  <si>
    <t xml:space="preserve">foi nomeado por motivo urgente de serviço público; até então era o substituto. </t>
  </si>
  <si>
    <t>foi nomeado por conveniência urgente de serviço. Foi exonerado a seu pedido, com louvores.</t>
  </si>
  <si>
    <t>Alberto Manuel Avelino</t>
  </si>
  <si>
    <t>João Galinha Barreto</t>
  </si>
  <si>
    <t>Joaquim Barbosa Ferreira Couto</t>
  </si>
  <si>
    <t>foi exonerado a seu pedido, com louvores. Quando foi exonerado já era Tenente-coronel.</t>
  </si>
  <si>
    <t>Alberto Marques Antunes</t>
  </si>
  <si>
    <t>Artur João Lourenço Vaz</t>
  </si>
  <si>
    <t>João Luís da Inês Vaz</t>
  </si>
  <si>
    <t>Artur de Almeida Cabaço</t>
  </si>
  <si>
    <t>Capitão de Caçadores</t>
  </si>
  <si>
    <t>António Correia Caldeira Coelho</t>
  </si>
  <si>
    <t>exonerado a seu pedido</t>
  </si>
  <si>
    <t>foi exonerado do cargo que exerceu com zêlo e dedicação e passou a GC Aveiro</t>
  </si>
  <si>
    <t>foi nomeado por conveniência de serviço público. Foi exonerado a seu pedido com louvores.</t>
  </si>
  <si>
    <t>nomeado em comissão de serviço; depois foi governador.</t>
  </si>
  <si>
    <t>Gaspar Inácio Ferreira</t>
  </si>
  <si>
    <t>AN 1945, 1949, 1953</t>
  </si>
  <si>
    <t>Fez ensino secundário no Colégio Militar, fez carreira militar como 1º Sargento de Artilharia. Participou no movimento republicanoque procurou derrubar a ditadura. Fez a Escola de Oficiais Milicianos, atingiu o posto de tenente. Licenciou-se em Veterinária em 1930. Tirou curso de técnica bateriológica e parasitologia e foi nomeado inspector de sanidade pecuária na Azambuja. Em 1936 foi transferido para Vila Real, onde foi veterinário municipal. Em 1939 foi nomeado Intendente Pecuário. Funcionário que foi nomeado GCe exerce esta magistratura em comissão de serviço público.</t>
  </si>
  <si>
    <t xml:space="preserve">Lic. em Engenharia pela Un. do Porto e obteve o prémio da CM Porto para o melhor aluno do curso. Bolseiro do Instituto de Alta Cultura, frequentou várias universidades na Alemanha, Suiça e França. Foi Engenheiro-adjunto da direcção técnica da Administração dos Portos do Douro e Leixões em 1936. Em 1937 foi assistente universitário e em 1941 passou a professor. Presidente da Comissão Reorganizadora da Indústria do Papel. Em 1937 foi director da secção cultural do Centro Universitário da Mocidade Portuguesa. Foi nomeado por motivo urgente de serviço público. Em 1948 foi professor catedrático no Porto e em 1952 passou para o Técnico, em Lisboa. Em 1953 foi eleito bastonário da Ordem dos Engenheiros. Governador do Banco de Fomento Nacional, 1965-1974. Extensa obra científica e intelectual sobre engenharia e economia. </t>
  </si>
  <si>
    <t>está no grupo dos quadros porque foi Presidente da Comissão Administrativa da Caixa de Previdência entre 1974 e 1985. É Lic. em Direito pela Universidade de Coimbra.</t>
  </si>
  <si>
    <t>já tinha sido em 1954; nomeado "por conveniência urgente de serviço público".</t>
  </si>
  <si>
    <t>em 1985 foi eleito presidente da assembleia municipal de Leiria pelo CDS. Foi exonerado a seu pedido, com louvores.</t>
  </si>
  <si>
    <t>Sátão, Viseu</t>
  </si>
  <si>
    <t>Mestrado</t>
  </si>
  <si>
    <t>Valpaços</t>
  </si>
  <si>
    <t>Armamar</t>
  </si>
  <si>
    <t>Alijó</t>
  </si>
  <si>
    <t>já tinha sido vice-presidente e presidente da CM Alijó; foi nomeado por conveniência urgente de serviço público; ele assinava Torquato; em Fevereiro de 1964 o Ministério do Interior recebeu vários telegramas a felicitar a escolha: dos oficiais da milícia da Legião Portuguesa de Vila Real, do presidente da câmara de Sabrosa, e de outras e de vários paroquianos</t>
  </si>
  <si>
    <t>Eng. / meteorologista</t>
  </si>
  <si>
    <t>Deputado AR 1983</t>
  </si>
  <si>
    <t>Médico oftalmologista</t>
  </si>
  <si>
    <t>Deputado AR 1979</t>
  </si>
  <si>
    <t>Marco de Canaveses</t>
  </si>
  <si>
    <t>gestor bancário, gestor de recursos humanos, funcionário público</t>
  </si>
  <si>
    <t>professor efectivo do ensino preparatório</t>
  </si>
  <si>
    <t>José Timóteo Montalvão Machado</t>
  </si>
  <si>
    <t>Chaves</t>
  </si>
  <si>
    <t>Médico oftalmologista e otorrinolaringologista</t>
  </si>
  <si>
    <t>nº 87, 13/04/1955</t>
  </si>
  <si>
    <t>nº 34, 09/02/1956</t>
  </si>
  <si>
    <t>nº 284, 06/12/1961</t>
  </si>
  <si>
    <t>depois foi presidente CM VN Ourém.</t>
  </si>
  <si>
    <t>Deputado AR 1979, 1980</t>
  </si>
  <si>
    <t>antes foi presidente CM Tavira. Presidente da Associação de Municípios do Sotavento Algarvio. Tem louvores pela tropa em Moçambique, e medalha dos bombeiros, 1983.</t>
  </si>
  <si>
    <t>Lic. em Direito e Sociologia</t>
  </si>
  <si>
    <t>Cruz da Légua, Porto de Mós</t>
  </si>
  <si>
    <t xml:space="preserve">antes foi presidente CM Porto de Mós. É empresário industrial e gerente da firma Preclaro. Vice-presidente do Grupo Parlamentar do PSD. Presidente da Assembleia-Geral da Associação Portuguesa de Indústrias de Cerâmica. Tem obras publicadas. </t>
  </si>
  <si>
    <t>Aurélio Gonçalves Pinheiro</t>
  </si>
  <si>
    <t>Sebastião Dias Marques</t>
  </si>
  <si>
    <t>Luís Colaço Gomes Serrano</t>
  </si>
  <si>
    <t>Santiago Maior, Beja</t>
  </si>
  <si>
    <t>PSD (ind.)</t>
  </si>
  <si>
    <t>empresário agrícola e comercial</t>
  </si>
  <si>
    <t>Empresários / Industriais</t>
  </si>
  <si>
    <t>José Manuel Pereira de Bastos</t>
  </si>
  <si>
    <t>Armando Lopes de Almeida Manso</t>
  </si>
  <si>
    <t>José António Negreiros Parreira Cortês</t>
  </si>
  <si>
    <t>Manuel Joaquim Rodrigues Masseno</t>
  </si>
  <si>
    <t>António do Carmo Branco Malveiro</t>
  </si>
  <si>
    <t>Guimarães</t>
  </si>
  <si>
    <t>repetente</t>
  </si>
  <si>
    <t>Fernando Dias de Carvalho Conceição</t>
  </si>
  <si>
    <t>Lic. em Ciências Históricas e Filosóficas / prof. do ensino secundário</t>
  </si>
  <si>
    <t>antes foi presidente CM Feira</t>
  </si>
  <si>
    <t>Professor do ensino liceal</t>
  </si>
  <si>
    <t>Arouca</t>
  </si>
  <si>
    <t>Feira</t>
  </si>
  <si>
    <t>Deputado AC antes, 1975</t>
  </si>
  <si>
    <t>foi presidente CM Ovar antes e depois.</t>
  </si>
  <si>
    <t>Deputado AR depois, 2002, 2005</t>
  </si>
  <si>
    <t>Deputado AR 1987, 1999, 2002, 2005, PE 1994</t>
  </si>
  <si>
    <t>também foi GC Guarda 1939 e Viana do Castelo 1949</t>
  </si>
  <si>
    <t>foi exonerado a seu pedido do cargo que exerceu com dedicação, zêlo e competência; também foi GC Aveiro 1944 e Viana do Castelo 1949.</t>
  </si>
  <si>
    <t>também foi GC Guarda 1939 e Aveiro 1944; foi nomeado por conveniência urgente do serviço público.</t>
  </si>
  <si>
    <t>Lic. em Direito / Advogado / Conservador do Registo Civil</t>
  </si>
  <si>
    <t>CC 1953, 1957</t>
  </si>
  <si>
    <t xml:space="preserve">nomeado por conveniência urgente de serviço. Até então era o presidente da CM Leiria. Ocupou vários cargos na organização económica corporativa: administrador-delegado da Junta de Turismo de Monte Real, concessionário-administrador das termas de Monte Real, Presidente da Comissão Municipal de Turismo da Leiria, Presidente da comissão reguladora do comércio de Leiria. Presidente da assembleia-geral da Casa do Povo de Monte Real. Vogal da primeira comissão concelhia da UN em Leiria. Comandante de lança da Legião Portuguesa. </t>
  </si>
  <si>
    <t>proprietário agrícola e industrial</t>
  </si>
  <si>
    <t>Carvide, Leiria</t>
  </si>
  <si>
    <t>tinha sido vice-presidente da CM Viseu em 1971</t>
  </si>
  <si>
    <t>defendeu as conquistas dos trabalhadores na RA e o Sindicato pede para o MAI não aceitar a sua demissão</t>
  </si>
  <si>
    <t>José de Araújo Pereira Sampaio</t>
  </si>
  <si>
    <t>António do Nascimento Machado Lourenço</t>
  </si>
  <si>
    <t xml:space="preserve">ver cv na p. 139 do livro. </t>
  </si>
  <si>
    <t>Eng. Técnico Electrotécnico</t>
  </si>
  <si>
    <t>António Rocha Pinto</t>
  </si>
  <si>
    <t>foi exonerado a seu pedido</t>
  </si>
  <si>
    <t>Luís Augusto Pinto Garcia</t>
  </si>
  <si>
    <t>nº 37, 14/2/1946</t>
  </si>
  <si>
    <t>Joviano de Medeiros Lopes</t>
  </si>
  <si>
    <t>Dr. / Director da Secretaria Notarial de Santarém</t>
  </si>
  <si>
    <t>Bernardo António da Costa de Sousa de Macedo (Mesquitela)</t>
  </si>
  <si>
    <t>Ordem do distrito</t>
  </si>
  <si>
    <t>2ª</t>
  </si>
  <si>
    <t>3ª</t>
  </si>
  <si>
    <t>1ª</t>
  </si>
  <si>
    <t>Alexandre Arménio Maia</t>
  </si>
  <si>
    <t>Amadeu de Miranda Mendes</t>
  </si>
  <si>
    <t>Manuel dos Santos Carvalho</t>
  </si>
  <si>
    <t>Francisco Sieuve de Seguier de Campos de Castro Azevedo Soares</t>
  </si>
  <si>
    <t>José de Ornelas Monteiro</t>
  </si>
  <si>
    <t>Alberto dos Reis Faria</t>
  </si>
  <si>
    <t>Tristão de Araújo Leite Bacelar</t>
  </si>
  <si>
    <t>Alfredo Eduardo Lourenço Pinto</t>
  </si>
  <si>
    <t>Deputado AC 1975 e AR 1976, 1980, 1985, 1987, 1991</t>
  </si>
  <si>
    <t xml:space="preserve">Alberto Marques de Oliveira e Silva </t>
  </si>
  <si>
    <t>Deputado AC e AR antes, 1975, 1983, 1991</t>
  </si>
  <si>
    <t>depois foi presidente CM Seia</t>
  </si>
  <si>
    <t>CC 1961</t>
  </si>
  <si>
    <t>Lic. em Medicina Veterinária</t>
  </si>
  <si>
    <t>Estremoz</t>
  </si>
  <si>
    <t xml:space="preserve">Antes foi presidente da CM Évora até 1960. Foi nomeado por conveniência urgente de serviço, era funcionário da Direcção-Geral dos Serviços Pecuários, exercendo, em regime de requisição, o cargo de Delegado da Junta Nacional dos Produtos Pecuários, em Évora. Depois foi GC de Évora. Foi vogal da Comissão distrital da UN de Évora. </t>
  </si>
  <si>
    <t xml:space="preserve">Antes tinha sido de Beja e também foi o presidente da câmara de Évora até 1960. Foi nomeado "por conveniência urgente de serviço público". Foi vogal da Comissão distrital da UN de Évora. </t>
  </si>
  <si>
    <t>Parente de um GC anterior; filho de Júlio Augusto de Montalvão Machado e Olinda Morais de Machado. O pai era juiz de direito e figura destacada da 1ª República. Licenciou-se na Un. do Porto e especializou-se em Lisboa. Exerce em Chaves desde 1957. Participou na campanho do Humberto Delgado em 1958 e foi preso pela PIDE. Membro fundador do PS.</t>
  </si>
  <si>
    <t xml:space="preserve">Depois foi presidente da Assembleia Municipal de Chaves. Tem obras publicadas sobre a história de Chaves. </t>
  </si>
  <si>
    <t>também foi Presidente da Assembleia Municipal. Proprietário de uma quinta em Freixo de Espada à Cinta, teve um cancro. Quando morreu era o Presidente da Assembleia Geral da CAP.</t>
  </si>
  <si>
    <t>Sátão</t>
  </si>
  <si>
    <t>professor do ensino secundário</t>
  </si>
  <si>
    <t>João Carlos Azevedo Maia</t>
  </si>
  <si>
    <t>Rui António Monteiro Gomes de Paiva</t>
  </si>
  <si>
    <t>29-02-2002</t>
  </si>
  <si>
    <t>Eng. de Minas pela Faculdade de Ciências e Tecnologia da Universidade de Coimbra. Carreira no Centro Regional de Segurança Social de Coimbra, onde foi Presidente do Conselho Directivo.</t>
  </si>
  <si>
    <t>começou por ser assistente social, depois tirou o curso de Ciências Pedagógicas e a Licenciatura em Ciências Sociais e Políticas Ultramarinas em 1969; foi Directora do Centro Infantil de Tomar, Provedora adjunta da Misericórdia de Lisboa em 1983, Presidente da Comissão para a Igualdade no Trabalho e no Emprego, membro da Assembleia Muncipal de Lisboa. Percurso político dentro do PSD, ver p. 138 do livro.</t>
  </si>
  <si>
    <t>Prof. Doutor</t>
  </si>
  <si>
    <t>Deputado AR antes e depois, 1987, 1999, 2002, 2005</t>
  </si>
  <si>
    <t>Alburitel, Ourém</t>
  </si>
  <si>
    <t>N. S. da Piedade, Ourém</t>
  </si>
  <si>
    <t>faleceu no cargo.</t>
  </si>
  <si>
    <t>antes foi GC Faro; foi exonerado do cargo que exerceu com zêlo e dedicação</t>
  </si>
  <si>
    <t>foi nomeado em comissão. Depois foi GC Viana do Castelo.</t>
  </si>
  <si>
    <t>Jorge Augusto de Vasconcelos Manso Gigante</t>
  </si>
  <si>
    <t xml:space="preserve"> 03-08-1995</t>
  </si>
  <si>
    <t>António de Carvalho Martins</t>
  </si>
  <si>
    <t>Deputado AR antes 1987, 1991, 1995, 1999</t>
  </si>
  <si>
    <t>CC 1969, 1973</t>
  </si>
  <si>
    <t>Cartaxo</t>
  </si>
  <si>
    <t>S. Roque do Pico</t>
  </si>
  <si>
    <t>não, mas mesmo distrito</t>
  </si>
  <si>
    <t>Lic. em Direito / conservador do registo de automóveis de Lisboa / conservador do registo predial de Ponta Delgada, Vila Franca do Campo e Ribeira Grande</t>
  </si>
  <si>
    <t xml:space="preserve">foi exonerado a seu pedido, com louvores. </t>
  </si>
  <si>
    <t xml:space="preserve">já tinha sido GC Horta. Foi nomeado por conveniência urgente de serviço público. Tb. foi presidente CM Ribeira Grande, mas não sei quando, e provedor da Misericórdia. Delegado do conselho geral da Comissão Reguladora dos Cereais do Arquipélago dos Açores. Oficial da Legião Portuguesa, foi condecorado. </t>
  </si>
  <si>
    <t xml:space="preserve">Tb. foi presidente CM Ribeira Grande, mas não sei quando, e provedor da Misericórdia. Delegado do conselho geral da Comissão Reguladora dos Cereais do Arquipélago dos Açores. Oficial da Legião Portuguesa, foi condecorado. </t>
  </si>
  <si>
    <t>exonerado a seu pedido, cargo que exerceu com zêlo, dedicação e patriotismo. Depois foi GC Ponta Delgada</t>
  </si>
  <si>
    <t>Deputado AC e AR antes e depois, 1975, 1976 (suspendeu o mandato), 1979 (idem), 1980, 1983, 1985, 1987 (suspendeu mandato)</t>
  </si>
  <si>
    <t>nº 112, 11/05/1961</t>
  </si>
  <si>
    <t>nº 195, 23/08/1938</t>
  </si>
  <si>
    <t>nº 22, 27/01/1941</t>
  </si>
  <si>
    <t>nº 201, 28/08/1953</t>
  </si>
  <si>
    <t>nº 20, 25/01/1960</t>
  </si>
  <si>
    <t>nº 11, 13/01/1961</t>
  </si>
  <si>
    <t>nº 241, 14/10/1964</t>
  </si>
  <si>
    <t>nº 103, 02/05/1966</t>
  </si>
  <si>
    <t>nº 20, 24/01/1957</t>
  </si>
  <si>
    <t>nº 201, 26/08/1965</t>
  </si>
  <si>
    <t>nº 293, 13/12/1968</t>
  </si>
  <si>
    <t>nº 86, 12/04/1972</t>
  </si>
  <si>
    <t>nº 190, 14/08/1973</t>
  </si>
  <si>
    <t>nº 30, 06/02/1948</t>
  </si>
  <si>
    <t>nº 78, 01/04/1952</t>
  </si>
  <si>
    <t>nº 24, 29/01/1970</t>
  </si>
  <si>
    <t>até então era o presidente substituto da câmara municipal de Leiria. Foi chefe da secretaria judicial nas comarcas de Odemira e Alenquer, chefe da secretaria do Tribunal Judicial de Leiria e chefe da secção central da comarca de Leiria. Vice-presidente da comissão concelhia da UN.</t>
  </si>
  <si>
    <t>antes tinha sido GC Portalegre e presidente CM Leiria; Foi chefe da secretaria judicial nas comarcas de Odemira e Alenquer, chefe da secretaria do Tribunal Judicial de Leiria e chefe da secção central da comarca de Leiria. Vice-presidente da comissão concelhia da UN.</t>
  </si>
  <si>
    <t xml:space="preserve">Depois foi presidente CM Albergaria-a-Velha. Tirou o curso de infantaria. Entre 1917 e 1918 participou em acções militares em Moçambique e teve uma medalha de ouro. Chefe dos serviços municipalizados de electricidade de Aveiro, 1924-1935. Presidente da Junta Autónoma do Porto de Aveiro durante 30 anos. Portanto, ele foi primeiro militar, mas depois foi um quadro da administração pública. Nesse cargo fomentou a indústria pesqueira. Recebeu a comenda da ordem do Infante D. Henrique. Entre 1926 e 1932 tinha presidido à Junta Militar de Aveiro. Em 1932 foi chefe de gabinete do Ministro do Interior e GC Aveiro. Foi presidente da Comissão distrital da UN. </t>
  </si>
  <si>
    <t>Albergaria-a-Velha</t>
  </si>
  <si>
    <t>CC 1965</t>
  </si>
  <si>
    <t>Eng. Electrotécnico</t>
  </si>
  <si>
    <t>filho de António Augusto de Sousa Machado e de Maria Umbelina  Montalvão; especializou-se em Paris, Viena e Berlim; entrou na 1ª Guerra Mundial; fez consultório em Chaves, foi prof. de liceu e delegado de saúde; fundou jornais locais; publicou várias obras.</t>
  </si>
  <si>
    <t>Vinhais</t>
  </si>
  <si>
    <t>faleceu no cargo, "em trágicas circunstâncias", em 8/9/1962</t>
  </si>
  <si>
    <t xml:space="preserve">nomeado por conveniência urgente de serviço; antes tinha sido presidente da CM Estarreja mais de 12 anos. </t>
  </si>
  <si>
    <t>foi nomeado por conveniência urgente de serviço.</t>
  </si>
  <si>
    <t>Gilberto Parca Madaíl</t>
  </si>
  <si>
    <t>Pós-Graduação</t>
  </si>
  <si>
    <t>Zaire</t>
  </si>
  <si>
    <t>Lic. em Economia / gestor e consultor empresarial / prof. da Un. de Aveiro</t>
  </si>
  <si>
    <t>repetiu</t>
  </si>
  <si>
    <t>Data de falecimento</t>
  </si>
  <si>
    <t>Joaquim Arnaldo da Silva Mendonça</t>
  </si>
  <si>
    <t>Fernando Raimundo Rodrigues</t>
  </si>
  <si>
    <t>Lic. / intendente de pecuária / médico veterinário de 2ª classe da Direcção Geral dos Serviços Pecuários</t>
  </si>
  <si>
    <t>Quadros Superiores e Dirigentes da Administração Pública e Empresas</t>
  </si>
  <si>
    <t>Título / classificação profissional</t>
  </si>
  <si>
    <t>Jaime da Conceição Cordas Estorninho</t>
  </si>
  <si>
    <t>Manuel Soares Monge</t>
  </si>
  <si>
    <t>General</t>
  </si>
  <si>
    <t>João Paulo Ramôa</t>
  </si>
  <si>
    <t>Drª</t>
  </si>
  <si>
    <t>foi exonerado a seu pedido com louvores pelo cargo que exerceu com zêlo e dedicação.</t>
  </si>
  <si>
    <t>António Francisco Ventura Pina</t>
  </si>
  <si>
    <t>José Valentim Rosado</t>
  </si>
  <si>
    <t>antes substituiu o presidente da CM Porto Paulo Vallada.</t>
  </si>
  <si>
    <t>Capitão de Infantaria</t>
  </si>
  <si>
    <t>exonerado a seu pedido, cargo que exerceu com zêlo, dedicação e patriotismo</t>
  </si>
  <si>
    <t>António Inocêncio Moreira de Carvalho</t>
  </si>
  <si>
    <t>Capitão de Cavalaria</t>
  </si>
  <si>
    <t>Mário Valente Leal</t>
  </si>
  <si>
    <t>Deputado AR depois, 1999, mas não cumpriu o mandato</t>
  </si>
  <si>
    <t>Foi presidente da câmara de Arraiolos em 1937. Segundo informações orais referidas no Expresso de 24/4/2004, tinha apenas a 4ª classe e era um "poderoso latifundiário de Arraiolos" que se opôs à industrialização do distrito para evitar o pleno emprego e garantir mão-de-obra barata para a agricultura.</t>
  </si>
  <si>
    <t>António Fernando Marques</t>
  </si>
  <si>
    <t>Manuel Simões Pontes</t>
  </si>
  <si>
    <t>José António da Silva</t>
  </si>
  <si>
    <t>Adriano Chuquere Gonçalves da Cunha</t>
  </si>
  <si>
    <t>Francisco de Araújo Malheiro</t>
  </si>
  <si>
    <t>António Araújo Vasconcelos e Alvim</t>
  </si>
  <si>
    <t>nº 20, 24/1/1945</t>
  </si>
  <si>
    <t>foi exonerado a seu pedido, depois voltou a ser mais tarde.</t>
  </si>
  <si>
    <t>Luís Gonzaga Henriques Pereira Cirne de Castro</t>
  </si>
  <si>
    <t xml:space="preserve">foi nomeado por conveniência urgente do serviço público; foi exonerado a seu pedido, com louvores. </t>
  </si>
  <si>
    <t>nº 263, 11/11/1944</t>
  </si>
  <si>
    <t>Luís António Rodrigues</t>
  </si>
  <si>
    <t>Alberto Trindade</t>
  </si>
  <si>
    <t>Professor Primário / ensino básico / 1º ciclo</t>
  </si>
  <si>
    <t>Covilhã</t>
  </si>
  <si>
    <t>Aldeia de S. Francisco de Assis, Lousã</t>
  </si>
  <si>
    <t>CC 1973</t>
  </si>
  <si>
    <t>transitou de regime</t>
  </si>
  <si>
    <t>Coronel de Infantaria na reserva</t>
  </si>
  <si>
    <t>nº 289, 14/12/1948</t>
  </si>
  <si>
    <t>Especialistas das Profissões Intelectuais e Científicas</t>
  </si>
  <si>
    <t>António Correia Teixeira</t>
  </si>
  <si>
    <t>Carlos Alberto Silva Almeida e Loureiro</t>
  </si>
  <si>
    <t>Estudos superiores</t>
  </si>
  <si>
    <t>Jaime Adalberto Simões Ramos</t>
  </si>
  <si>
    <t>Luís Manuel Carvalho Pedroso de Lima</t>
  </si>
  <si>
    <t>José Adriano Gago Vitorino</t>
  </si>
  <si>
    <t>José Agostinho de Oliveira Santos</t>
  </si>
  <si>
    <t>Horácio Manuel Tavares de Carvalho</t>
  </si>
  <si>
    <t>Joaquim Manuel Cabrita Neto</t>
  </si>
  <si>
    <t>José Guerra Balseiro Fragata</t>
  </si>
  <si>
    <t>nomeado "por conveniência urgente de serviço público"; segundo o livro, ele já tinha sido nomeado em 30/4/1974</t>
  </si>
  <si>
    <t>José Augusto Santos da Silva Marques</t>
  </si>
  <si>
    <t>antes era o vice-presidente da Guarda. Foi exonerado a seu pedido, com louvores.</t>
  </si>
  <si>
    <t>nº 211, 06/09/1952</t>
  </si>
  <si>
    <t>nº 180, 03/08/1926</t>
  </si>
  <si>
    <t>nº 199, 27/08/1947</t>
  </si>
  <si>
    <t>nº 208, 03/09/1952</t>
  </si>
  <si>
    <t>nº 236, 08/10/1969</t>
  </si>
  <si>
    <t>nº 38, 15/2/1939</t>
  </si>
  <si>
    <t>nº 64, 17/03/1954</t>
  </si>
  <si>
    <t>João Abel de Freitas</t>
  </si>
  <si>
    <t>foi exonerado por ter sido nomeado Ministro da Economia, sendo-lhe conferidos louvores pelo muito zelo, dedicação e patriotismo demonstrados no exercício daquele cargo.</t>
  </si>
  <si>
    <t>nº 55, 8/3/1947</t>
  </si>
  <si>
    <t>capitão de fragata / capitão de mar e guerra</t>
  </si>
  <si>
    <t>quando foi exonerado já era Tenente-coronel de infantaria</t>
  </si>
  <si>
    <t>nº 56, 10/3/1947</t>
  </si>
  <si>
    <t>Armando Nery Teixeira</t>
  </si>
  <si>
    <t>Major de Engenharia</t>
  </si>
  <si>
    <t>nº 68, 24/3/1947</t>
  </si>
  <si>
    <t>Júlio Augusto Morais de Montalvão Machado</t>
  </si>
  <si>
    <t>Vasco Luís Rodrigues da Conceição e Silva</t>
  </si>
  <si>
    <t>Maria Luís Nunes Gameiro Salinas Dias Monteiro</t>
  </si>
  <si>
    <t>Fernando Alberto Matos Ribeiro da Silva</t>
  </si>
  <si>
    <t>nº 122, 30/5/1951</t>
  </si>
  <si>
    <t>Miranda do Douro</t>
  </si>
  <si>
    <t>José Alberto David Simões</t>
  </si>
  <si>
    <t>nº 124, 30/5/1947</t>
  </si>
  <si>
    <t>nº 127, 03/06/1947</t>
  </si>
  <si>
    <t>Joaquim da Rocha Alves</t>
  </si>
  <si>
    <t>nº 274, 24/11/1948</t>
  </si>
  <si>
    <t xml:space="preserve">Antes foi presidente da CM Sta. Marta de Penaguião. Filho de Lázaro Augusto Vaz e Maria Inácia Lourenço. Frequentou o liceu no seminário e completou o curso de História na Faculdade de Letras do Porto. Fez a tropa como alferes miliciano em Angola. </t>
  </si>
  <si>
    <t>Eng. Civil / gestor</t>
  </si>
  <si>
    <t>Nuno Pompílio Silva</t>
  </si>
  <si>
    <t>Carlos Alberto Lopes Moreira</t>
  </si>
  <si>
    <t>Francisco Inácio Pereira Figueiredo</t>
  </si>
  <si>
    <t>Deputado AR depois 1999, mas não cumpriu o mandato</t>
  </si>
  <si>
    <t>foi eleito deputado pelo círculo de Leiria, mas não cumpriu o mandato</t>
  </si>
  <si>
    <t>nº 300, 28/12/1972</t>
  </si>
  <si>
    <t>nº 56, 08/03/1957</t>
  </si>
  <si>
    <t>nº 155, 03/07/1964</t>
  </si>
  <si>
    <t>nº 20, 25/01/1971</t>
  </si>
  <si>
    <t>nº 32, 08/02/1971</t>
  </si>
  <si>
    <t>António Augusto Pires de Lima</t>
  </si>
  <si>
    <t>José Nosolini Pinto Osório Silva Leão</t>
  </si>
  <si>
    <t>Gustavo Teixeira Dias</t>
  </si>
  <si>
    <t>nº 113, 13/05/1953</t>
  </si>
  <si>
    <t>Francisco José Valdez Trigueiros de Martel Patrício</t>
  </si>
  <si>
    <t>Mário de Vasconcelos</t>
  </si>
  <si>
    <t>Amílcar de Mourão Gamelas</t>
  </si>
  <si>
    <t>nº 76, 1/4/1936</t>
  </si>
  <si>
    <t>empregado de escritório</t>
  </si>
  <si>
    <t>Pessoal Administrativo e Similares, Pessoal dos Serviços e Vendedores</t>
  </si>
  <si>
    <t>nomeado por conveniência urgente do serviço público</t>
  </si>
  <si>
    <t>nº 73, 28/03/1966</t>
  </si>
  <si>
    <t>nº 239, 14/10/1949</t>
  </si>
  <si>
    <t>nº 287, 06/12/1968</t>
  </si>
  <si>
    <t>nº 164, 15/07/1969</t>
  </si>
  <si>
    <t>nº 87, 14/04/1971</t>
  </si>
  <si>
    <t>nº 200, 25/08/1971</t>
  </si>
  <si>
    <t>nº 263, 10/11/1937</t>
  </si>
  <si>
    <t>nº 164, 16/07/1957</t>
  </si>
  <si>
    <t>José dos Santos Gonçalves Frazão</t>
  </si>
  <si>
    <t>José Manuel Cochofel Pereira da Silva</t>
  </si>
  <si>
    <t>José Luís Ribeiro dos Santos</t>
  </si>
  <si>
    <t>professor do ensino primário</t>
  </si>
  <si>
    <t>Portalegre, S. Julião</t>
  </si>
  <si>
    <t>Montijo</t>
  </si>
  <si>
    <t>Vítor Manuel Quintão Caldeira</t>
  </si>
  <si>
    <t>Deputado AR depois, 1979</t>
  </si>
  <si>
    <t>Armando Francisco Coelho Sampaio</t>
  </si>
  <si>
    <t>António José Rodrigues Prata</t>
  </si>
  <si>
    <t>António Luís Leite de Sampaio Soares</t>
  </si>
  <si>
    <t>Augusto Amorim Afonso</t>
  </si>
  <si>
    <t>José Carvalho Moreira de Sousa</t>
  </si>
  <si>
    <t>Mário de Almeida</t>
  </si>
  <si>
    <t>Lic. em Ciências Jurídicas pela Fac. de Direito da Un. de Coimbra. Foi delegado do INTP na Covilhã; Juiz do tribunal de trabalho em Vila Real. Em 1947 foi nomeado GC do Porto e era o subdirector da polícia judiciária do Porto. Depois foi presidente do conselho de administração dos Portos de Douro e Leixões; membro do conselho de administração do Banco Borges e Irmão. Também exerceu advocacia. Vice-presidente da comissão distrital da UN no Porto. Teve várias condecorações.</t>
  </si>
  <si>
    <t>nº 220, 20/09/1943</t>
  </si>
  <si>
    <t>Carlos Manito Ferreira Torres</t>
  </si>
  <si>
    <t>foi exonerado a seu pedido do cargo que exerceu com zelo, dedicação e patriotismo.</t>
  </si>
  <si>
    <t>nº 225, 25/9/1943</t>
  </si>
  <si>
    <t>Afonso de Sousa Freire de Moura Guedes</t>
  </si>
  <si>
    <t>Maria Adelaide Gonçalves Carvalho Pires Lisboa</t>
  </si>
  <si>
    <t>Tramagal</t>
  </si>
  <si>
    <t>Assistente Social</t>
  </si>
  <si>
    <t>Técnicos e Profissionais de Nível Intermédio</t>
  </si>
  <si>
    <t>nº 105, 8/5/1945</t>
  </si>
  <si>
    <t>AN 1942</t>
  </si>
  <si>
    <t>Oliveira do Conde</t>
  </si>
  <si>
    <t>Lic. pelo Instituto Superior Técnico, em Lisboa, presidente do Núcleo Empresarial da Região de Santarém, do Conselho Geral do Hospital Distrital de Abrantes e de várias outras instituições; tem percurso político no PSD.</t>
  </si>
  <si>
    <t>depois foi presidente de Marco de Canaveses. Licenciado em Administração Regional Autárquica, Pós-Graduação em Gestão Autárquica Avançada; Dirigente e Membro de diversas Associações de carácter Social, Cultural, Desportivas, Recreativas e Humanitárias. Também foi  Vereador da Câmara Municipal de Vila Nova de Gaia e GC Porto. Percurso político no PSD desde 1974. Tem várias condecorações.</t>
  </si>
  <si>
    <t>Lic. em Direito / tecnico superior da administração pública / conservador dos registos civil e predial</t>
  </si>
  <si>
    <t>foi professor em Aveiro, Guarda e Covilhã entre 1976 e 1980; técnico superior na Secretaria Regional da Administração Pública em Angra do Heroísmo entre 1980 e 1981; conservador dos registos civil e predial de Pinhel entre 1981 e 1988; Juíz de Direito da Comarca de Pinhel em 1983; Presidente do Conselho Directivo do Centro Regional de Segurança Social da Guarda e 1988 a 1991.</t>
  </si>
  <si>
    <t>nº 253, 01/11/1951</t>
  </si>
  <si>
    <t>Augusto Fernando Teixeira Sampaio Pinto Sequeira</t>
  </si>
  <si>
    <t>nº 274, 26/11/1951</t>
  </si>
  <si>
    <t>Capitão-de-mar-e-guerra / capitão de fragata</t>
  </si>
  <si>
    <t>nº 286, 09/12/1953</t>
  </si>
  <si>
    <t>nº 138, 14/06/1957</t>
  </si>
  <si>
    <t>nº 204, 31/08/1961</t>
  </si>
  <si>
    <t>nº 253, 28/10/1961</t>
  </si>
  <si>
    <t>nº 93, 21/04/1971</t>
  </si>
  <si>
    <t>nº 164, 14/07/1971</t>
  </si>
  <si>
    <t>Funcionário Público</t>
  </si>
  <si>
    <t>antes foi presidente CM Moura</t>
  </si>
  <si>
    <t>Eng. Técnico</t>
  </si>
  <si>
    <t>Moura</t>
  </si>
  <si>
    <t>Deputado AR depois 1995</t>
  </si>
  <si>
    <t>foi exonerado a seu pedido do cargo que desempenhou com a maior dedicação, zelo e competência</t>
  </si>
  <si>
    <t>nº 118, 23/5/1945</t>
  </si>
  <si>
    <t>AN 1949</t>
  </si>
  <si>
    <t>Cabo da Praia, Ilha Terceira</t>
  </si>
  <si>
    <t xml:space="preserve">nomeado por conveniência urgente de serviço público. Lic. em Medicina, seguiu a carreira militar como médico do exército. Foi director do hospital militar de Évora e inspector de saúde e chefe do serviço de saúde do Comando Militar dos Açores. Director do Hospital da Misericórdia de Angra. Tem obras publicadas e artigos na imprensa açoriana. </t>
  </si>
  <si>
    <t>depois foi GC Lisboa</t>
  </si>
  <si>
    <t>Lic. em Histórico-Filosóficas</t>
  </si>
  <si>
    <t>antes foi presidente da comissão administrativa da Lousã; depois foi GC Coimbra.</t>
  </si>
  <si>
    <t>depois foi GC Beja e presidente CM Leiria.</t>
  </si>
  <si>
    <t>antes foi presidente da comissão administrativa de Lamego.</t>
  </si>
  <si>
    <t>Foi nomeado por conveniência urgente de serviço. Ver informações no ficheiro Viseu, era deputado à data da posse, provedor da misericórdia, e presidente de várias associações religiosas; em 1985 foi eleito presidente da câmara, transitou de regime.</t>
  </si>
  <si>
    <t>antes era o GC Castelo Branco; nomeado "por conveniência urgente de serviço público"</t>
  </si>
  <si>
    <t>à data da exoneração foi referido como Comandante, deve ser da Marinha.</t>
  </si>
  <si>
    <t>Deputado AR depois, 1980</t>
  </si>
  <si>
    <t>em 20/10/1987 foi eleito em Estrasburgo vice-presidente da Conferência dos Poderes Locais e Regionais da Europa.</t>
  </si>
  <si>
    <t>irmão do presidente da CM Marinha Grande, foi deputado AN 1961, 1965.</t>
  </si>
  <si>
    <t>AN 1935</t>
  </si>
  <si>
    <t>Monserrate, Viana do Castelo</t>
  </si>
  <si>
    <t>foi exonerado a seu pedido do lugar que serviu com muito zelo e dedicação</t>
  </si>
  <si>
    <t>António Eduardo de Azevedo Abranches</t>
  </si>
  <si>
    <t>Francisco Leandro Pessoa Monteiro</t>
  </si>
  <si>
    <t>António Maria Santos da Cunha</t>
  </si>
  <si>
    <t>Francisco Carlos Leite Dourado</t>
  </si>
  <si>
    <t>nº 61, 15/3/1945</t>
  </si>
  <si>
    <t>Daniel Maria Vieira Barbosa</t>
  </si>
  <si>
    <t>nº 206, 3/9/1945</t>
  </si>
  <si>
    <t>António Pinheiro de Magalhães Júnior</t>
  </si>
  <si>
    <t>nº 234, 6/10/1945</t>
  </si>
  <si>
    <t>nº 190, 16/8/1944</t>
  </si>
  <si>
    <t>nº 212, 10/09/1948</t>
  </si>
  <si>
    <t>nº 141, 21/06/1951</t>
  </si>
  <si>
    <t>nº 119, 20/05/1953</t>
  </si>
  <si>
    <t>nº 27, 01/02/1957</t>
  </si>
  <si>
    <t>nº 62, 15/03/1957</t>
  </si>
  <si>
    <t>nº 193, 18/08/1964</t>
  </si>
  <si>
    <t>nº 7, 09/01/1969</t>
  </si>
  <si>
    <t>nº 50, 28/02/1973</t>
  </si>
  <si>
    <t>nº 53, 04/03/1975</t>
  </si>
  <si>
    <t>nº 90, 17/4/1975</t>
  </si>
  <si>
    <t>nº 40, 17/2/1939</t>
  </si>
  <si>
    <t>nº 30, 05/02/1952</t>
  </si>
  <si>
    <t>nº 66, 18/03/1952</t>
  </si>
  <si>
    <t>nº 28, 03/02/1960</t>
  </si>
  <si>
    <t>nº 92, 19/04/1960</t>
  </si>
  <si>
    <t>nº 155, 04/07/1961</t>
  </si>
  <si>
    <t>nº 175, 28/07/1967</t>
  </si>
  <si>
    <t>nº 218, 18/09/1974</t>
  </si>
  <si>
    <t>nº 281, 03/12/1947</t>
  </si>
  <si>
    <t>nº 124, 01/06/1951</t>
  </si>
  <si>
    <t>nº 40, 17/02/1959</t>
  </si>
  <si>
    <t>nº 273, 20/11/1968</t>
  </si>
  <si>
    <t>nº 274, 21/11/1968</t>
  </si>
  <si>
    <t>nº 53, 04/03/1974</t>
  </si>
  <si>
    <t>nº 54, 05/03/1974</t>
  </si>
  <si>
    <t>nº 36, 12/02/1959</t>
  </si>
  <si>
    <t>Depois foi presidente CM Beja; exonerado a seu pedido.</t>
  </si>
  <si>
    <t>professora do ensino primário</t>
  </si>
  <si>
    <t>Funcionários Públicos</t>
  </si>
  <si>
    <t>nomeado "por conveniência urgente de serviço público"; foi exonerado a seu pedido. Teve um louvor público pelo "zelo, interesse e espírito de sacrifício posto no exercício das suas funções", 21/10/1975, DGII nº 252, 30/10/1975.</t>
  </si>
  <si>
    <t>Júlio Francisco Miranda Calha</t>
  </si>
  <si>
    <t>Francisco Manuel Serrana Feitinha</t>
  </si>
  <si>
    <t>Francisco Fortunato Queirós</t>
  </si>
  <si>
    <t>Rui Biscaia Telo Gonçalves</t>
  </si>
  <si>
    <t>foi nomeado por conveniência urgente de serviço público.</t>
  </si>
  <si>
    <t>Lic. em Filologia Germânica e Ciências Pedagógicas / Professor do Ensino Secundário</t>
  </si>
  <si>
    <t>Torres Vedras</t>
  </si>
  <si>
    <t xml:space="preserve">Depois de 1974 foi perito do Conselho da Europa no projecto da Convenção para a Protecção de Cursos de Água Internacionais contra a Poluição; foi director do projecto internacional de protecção do estuário do Tejo, apoiado pela UNESCO; Director-Geral da Qualidade do Ambiente (1983-1987); director-geral do Instituto Nacional de Meteorologia e Geofísica (1987-1991); representante permanente de Portugal junto da Organização Meteorológica Mundial (1987-1991). Presidente de vários organismos ligados ao ambiente e Presidente do Instituto Superior de Educação e Ciências  (1991-1999). Tem várias obras publicadas. </t>
  </si>
  <si>
    <t>antes foi presidente CM Oliveira de Frades</t>
  </si>
  <si>
    <t>Oliveira de Frades</t>
  </si>
  <si>
    <t>Deputado AC e AR depois, 1975, 1976, 1979, 1980, 1985, 1987, 1991, 1995, PE 1987</t>
  </si>
  <si>
    <t>Manuel António de Seabra</t>
  </si>
  <si>
    <t>Carlos Barata Gagliardini Graça</t>
  </si>
  <si>
    <t>Francisco Nunes Godinho</t>
  </si>
  <si>
    <t>Pedro António Monteiro</t>
  </si>
  <si>
    <t>Lic. em Economia pelo Fac. de Economia da Un. do Porto. Foi vereador em Aveiro em 1976, deputado entre 1987 e 1990. Ligado ao futebol e à Liga de Clubes.</t>
  </si>
  <si>
    <t xml:space="preserve">foi nomeado por conveniência urgente de serviço público. Foi exonerado a seu pedido, com louvores. Depois foi GC Braga. </t>
  </si>
  <si>
    <t>Lic. em Direito / advogado</t>
  </si>
  <si>
    <t>Lic. pela Universidade de Coimbra, presidente da delegação de Guimarães da Ordem dos Advogados; fundador da secção local do PSD. Deputado à Assembleia Constituinte, vereador da câmara de Guimarães.</t>
  </si>
  <si>
    <t>Lic. em Direito / agente do Ministério Público junto da 1ª secção do contencioso do Supremo Tribunal Administrativo</t>
  </si>
  <si>
    <t>Eng. / Dr., Lic. em Engenharia Electrotécnica e em Direito</t>
  </si>
  <si>
    <t>Roberto Vaz de Oliveira</t>
  </si>
  <si>
    <t>José Maria de Andrade Pereira</t>
  </si>
  <si>
    <t>nº 69, 22/03/1973</t>
  </si>
  <si>
    <t>foi exonerado a seu pedido.</t>
  </si>
  <si>
    <t>nº 91, 17/04/1973</t>
  </si>
  <si>
    <t>Mariana Santos Calhau Perdigão</t>
  </si>
  <si>
    <t>Magistério Primário</t>
  </si>
  <si>
    <t>professor primário</t>
  </si>
  <si>
    <t xml:space="preserve">Foi delegado escolar, encarregado da secção da Direcção-Geral do Ensino Primário, professor de didáctica das escolas do Magistério, director de curso da Telescola e vogal da Junta Nacional da Educação. Tem obras publicadas. Transitou de regime. </t>
  </si>
  <si>
    <t>foi nomeado por conveniência urgente de serviço público. Antes foi presidente da comissão administrativa CM Santarém.</t>
  </si>
  <si>
    <t>Lic. em Direito / promotor de justiça do Tribunal Colectivo dos Géneros Alimentícios</t>
  </si>
  <si>
    <t>António Afonso Salavisa</t>
  </si>
  <si>
    <t>Lic. em Direito / chefe de secção da Direcção Geral de Justiça</t>
  </si>
  <si>
    <t>Lic. em Direito / Juiz de Direito</t>
  </si>
  <si>
    <t>Albertino Moreira de Oliveira</t>
  </si>
  <si>
    <t>nº 40, 17/2/1970</t>
  </si>
  <si>
    <t>nomeado por conveniência urgente de serviço. Foi exonerado a seu pedido, com louvores.</t>
  </si>
  <si>
    <t>nº 41, 18/02/1970</t>
  </si>
  <si>
    <t>Lic. em Direito / delegado do INTP - Instituto Nacional do Trabalho e Previdência em Beja</t>
  </si>
  <si>
    <t>demitiu-se ou foi demitido na sequência das manifestações de 6/6/1975, não percebi o que se passou</t>
  </si>
  <si>
    <t>GC</t>
  </si>
  <si>
    <t>Já tinha sido GC substituto entre 1941 e 1942. Até 1947 era o presidente da câmara da Guarda. Quando foi nomeado, foi também nomeado representante do governo junto da Federação dos Municípios de Aguiar da Beira, Almeida, Celorico da Beira, Figueira de Castelo Rodrigo, Fornos de Algodres, Gouveia, Guarda, Meda, Pinhel, Sabugal, Trancoso e Vila Nova de Foz Côa, 2/6/1947, DGII nº 130, 6/6/1947. Até então tinha sido vice-presidente desta federação.</t>
  </si>
  <si>
    <t>Governador do Distrito Autónomo</t>
  </si>
  <si>
    <t>Presidente do Governo Regional</t>
  </si>
  <si>
    <t>Sónia Sanfona</t>
  </si>
  <si>
    <t>José Barbosa Mota</t>
  </si>
  <si>
    <t>foi presidente da CM Espinho</t>
  </si>
  <si>
    <t>Custódio Ramos</t>
  </si>
  <si>
    <t>Miguel Bernardo Ginestal Machado Monteiro Albuquerque</t>
  </si>
  <si>
    <t>Deputado AR</t>
  </si>
  <si>
    <t>Mestrado em Gestão Pública na Universidade de Aveiro, Deputado na X Legislatura; presidente da Comissão Política Concelhia de Viseu do PS, membro da Comissão Nacional do PS, Membro da Assembleia Municipal de Viseu, Deputado na VII e VIII Legislatura, militante da JS.</t>
  </si>
  <si>
    <t>Serpa</t>
  </si>
  <si>
    <t>Jurista</t>
  </si>
  <si>
    <t>Deputado AR 1987, 1999, 2002, 2005, 2009, 2011, PE 1994</t>
  </si>
  <si>
    <t>Independente</t>
  </si>
  <si>
    <t>mulher de Fernando Serrasqueiro, secretário de estado do comércio do Governo Sócrates até 2011</t>
  </si>
  <si>
    <t>Drª / jurista</t>
  </si>
  <si>
    <t>já tinha sido Ministra da Saúde, em 2005 era jurista na Sub-Região de Saúde de Castelo Branco</t>
  </si>
  <si>
    <t>foi vereadora em Évora (1979/ 82 e 2001/ 2005) e Reguengos de Monsaraz (1986/ 89), Presidente da Associação Nacional das Escolas Profissionais</t>
  </si>
  <si>
    <t>licenciatura</t>
  </si>
  <si>
    <t>Professora do ensino técnico e profissional</t>
  </si>
  <si>
    <t>Deputada AR</t>
  </si>
  <si>
    <t>Mido, Almeida</t>
  </si>
  <si>
    <t>António Santinho Pacheco</t>
  </si>
  <si>
    <t>foi presidente CM Gouveia</t>
  </si>
  <si>
    <t>Gouveia</t>
  </si>
  <si>
    <t>professor do ensino particular</t>
  </si>
  <si>
    <t>Deputado AR 1999</t>
  </si>
  <si>
    <t>Monte Redondo, Leiria</t>
  </si>
  <si>
    <t>geógrafo</t>
  </si>
  <si>
    <t>em 2008 foi nomeado secretário de Estado da Protecção Civil.</t>
  </si>
  <si>
    <t>Avelar, Ansião</t>
  </si>
  <si>
    <t>médico, professor da Un. de Coimbra</t>
  </si>
  <si>
    <t>o pai também era médico; director do Hospital da Nossa Senhora da Guia, em Avelar, Ansião. Do seu currículo de cargos públicos destacam-se os de presidente dos conselho de administração dos Hospitais da Universidade de Coimbra e do Hospital de Leiria.</t>
  </si>
  <si>
    <t>António Bento da Silva Galamba</t>
  </si>
  <si>
    <t>Lic. em Direito, consultor de empresas</t>
  </si>
  <si>
    <t>Deputado AR 1995, 1999, 2002, 2005, 2009</t>
  </si>
  <si>
    <t>foi vereador da CM Caldas da Raínha, 2005.</t>
  </si>
  <si>
    <t>foi nomeado por "conveniência urgente do serviço público". Foi proprietário e diretor em Lisboa do jornal mensal Vender em 1952. Era membro do Belenenses. Era filho do Dr. Manuel Duarte e de sua mulher Maria do Céu Mouzinho de Albuquerque (26 de Junho de 1898 - ?), filha de Brás Mouzinho de Albuquerque e de sua segunda mulher Feliciana Amélia de Noronha Nogueira de Sá. Era tio do cronista e antigo deputado e secretário de Estado Alfredo Barroso.</t>
  </si>
  <si>
    <t>José Lino Fonseca Ramos</t>
  </si>
  <si>
    <t>Maria Dalila Correia Araújo Teixeira</t>
  </si>
  <si>
    <t>Jorge Monteiro Andrew</t>
  </si>
  <si>
    <t>Deputada AR 2005, 2009, 2011</t>
  </si>
  <si>
    <t>era uma Santanete da CM Lisboa, em 2007 foi professora da Un. Independente. Foi namorada do Piet Hein, o presidente da Endemol em Portugal, mas em 2007 já não. Deputada pelo círculo de Leiria. É filha de Pedro de Vasconcelos Caeiro (18 de Março de 1937), Militar, e de sua mulher Maria Teresa Leandro de Almeida Figueiredo, e tem uma irmã mais nova Sofia Figueiredo de Vasconcelos Caeiro. Realizou o estágio de advocacia na PLMJ &amp; Associados (1993-1995). Foi jurista na Portugália Airlines (1998-1999). Militante do CDS, foi membro da Assembleia de Freguesia das Mercês, em Lisboa (1997-2001) e chefe de gabinete do Grupo Parlamentar do CDS-PP (1999-2001). Em 2002 foi eleita deputada à Assembleia da República, não tendo tomado posse para exercer o cargo de GC Lisboa. Em 2003 vai para o Governo de coligação CDS-PP e PPD/PSD, como Secretária de Estado da Segurança Social, nomeada por Durão Barroso. Em 2004 Santana Lopes chama-a para Secretária de Estado das Artes e dos Espectáculos (2004-2005). Em 2005 tomou assento no Parlamento, sendo reeleita em 2009. É vice-presidente da Comissão Política Nacional do CDS-PP, desde 2008. Tem um filho Pedro de Vasconcelos Caeiro Rato, de quatro anos, fruto da sua relação com Vasco Fernando Ferreira Rato (31 de Janeiro de 1962). É sobrinha-neta do pintor e escritor Mário Cesariny. Casou em Mora, Pavia, a 25 de Junho de 2011 com Miguel Sousa Tavares.</t>
  </si>
  <si>
    <t>em 2009 era verador na CM Sintra</t>
  </si>
  <si>
    <t>Deputado AR 2011</t>
  </si>
  <si>
    <t>antes foi administradora do CCB (em 1997); em 2010 era presidente do conselho de administração da Docapesca.</t>
  </si>
  <si>
    <t>José Humberto Paiva de Carvalho</t>
  </si>
  <si>
    <t>funcionária pública</t>
  </si>
  <si>
    <t>em Fev. de 2008: licenciada em Línguas e Literaturas Modernas e mestre em Ciência Política e Relações Internacionais, pela Universidade Nova de Lisboa, exercia funções de secretária-geral da Área Metropolitana de Lisboa; em 31-10-2009 foi nomeada Secretária de Estado da Administração Interna</t>
  </si>
  <si>
    <t>era o chefe de gabinete da governadora civil de Lisboa quando ela foi nomeada secretária de estado; assumiu as funções apenas até à nomeação do seguinte; é técnico superior da CM Lisboa</t>
  </si>
  <si>
    <t>Cristóvão da Conceição Ventura Crespo</t>
  </si>
  <si>
    <t>Lic. em Economia, inspetor tributário</t>
  </si>
  <si>
    <t>Deputado AR depois, 2009, 2011</t>
  </si>
  <si>
    <t>Ricardo Vaz Monteiro</t>
  </si>
  <si>
    <t>família de grandes proprietários em Ponte de Sor.</t>
  </si>
  <si>
    <t>Maria Isabel Coelho Santos</t>
  </si>
  <si>
    <t>Deputado AR antes, 2005, e depois, 2011</t>
  </si>
  <si>
    <t xml:space="preserve">
12-02-1968</t>
  </si>
  <si>
    <t>Técnica Superior de Relações Internacionais</t>
  </si>
  <si>
    <t>Licenciatura em Relações e Cooperação Internacionais, Pós-graduação em Sociologia, Vereadora da Câmara Municipal de Gondomar, Secretária Nacional Adjunta do PS, Adjunta do Gabinete de apoio a presidencia da C.M. Matosinhos; Directora do Departamento de Recursos Humanos da C.M. de Matosinhos</t>
  </si>
  <si>
    <t>Carlos Jorge da Costa Barral</t>
  </si>
  <si>
    <t>António Fernando Rebelo Moreira</t>
  </si>
  <si>
    <t>Mónica Patrícia Pinto da Costa</t>
  </si>
  <si>
    <t>Carlos Jorge dos Santos Silva
Gomes</t>
  </si>
  <si>
    <t>tenente-coronel de cavalaria da GNR</t>
  </si>
  <si>
    <t>Alcídio Martins Faustino</t>
  </si>
  <si>
    <t>ver cv no ficheiro; Licenciatura em Geografia (1992), Mestrado em Geografia - Ordenamento do Território e Desenvolvimento (2003), Curso do Magistério Primário (1979)</t>
  </si>
  <si>
    <t>licenciado em Ensino e mestrado em Linguística, era chefe de gabinete do GC anterior e substituiu-o quando ele se candidatou à AR</t>
  </si>
  <si>
    <t>chefe de gabinete do GC</t>
  </si>
  <si>
    <t>José Leite Ferreira Lopes</t>
  </si>
  <si>
    <t>0.25</t>
  </si>
  <si>
    <t>Eugénio Bacelar Ferreira</t>
  </si>
  <si>
    <t>o marido é juiz desembargador; antes fora vereadora da CM Faro; em Agosto de 2009 ela renunciou ao mandato para se candidatar a deputada, ganhou o lugar, mas não o exerceu, voltando ao cargo de GC Faro em Setembro de 2009. No intervaço o GC foi Carlos Silva Gomes, que tb. a substituiu em 2011.</t>
  </si>
  <si>
    <t>Lic. em Filosofia</t>
  </si>
  <si>
    <t>Manuel Luís Macaísta Malheiros</t>
  </si>
  <si>
    <t>Mário José Ribeiro Pinto Cristóvão</t>
  </si>
  <si>
    <t>Eurídice Maria de Sousa Pereira</t>
  </si>
  <si>
    <t>Maria das Mercês Gomes Borges da Silva Soares</t>
  </si>
  <si>
    <t>Moçambique</t>
  </si>
  <si>
    <t>Carlos Eduardo Duarte Rebelo</t>
  </si>
  <si>
    <t>Maria Antónia Correia Lourenço</t>
  </si>
  <si>
    <t>Nelson Madeira Baltazar</t>
  </si>
  <si>
    <t>Silvino Manuel Gomes Sequeira</t>
  </si>
  <si>
    <t>José Oliveira da Silva</t>
  </si>
  <si>
    <t>Luís Cirilo Amorim de Campos Carvalho</t>
  </si>
  <si>
    <t>Deputado AR antes 1999 e depois 2002</t>
  </si>
  <si>
    <t>demitiu-se de GC porque foi constituído arguido no caso do "saco azul" do Vitória de Guimarães. Em Outubro de 2011 anunciou candidatura à presidência do clube de futebol Vitória de Guimarães e também à CM Guimarães.</t>
  </si>
  <si>
    <t>membro da Assembleia Municipal de Guimarães</t>
  </si>
  <si>
    <t>membro da Assembleia Municipal de Santa Maria da Feira</t>
  </si>
  <si>
    <t>mediador imobiliário</t>
  </si>
  <si>
    <t>Em 1997 foi eleito presidente da assembleia municipal pelo PSD.</t>
  </si>
  <si>
    <t>Aguada de Baixo</t>
  </si>
  <si>
    <t>Eixo, Aveiro</t>
  </si>
  <si>
    <t>MDP/CDE</t>
  </si>
  <si>
    <t>Em 1958, ainda estudante do Liceu de Aveiro, a cuja Academia presidiu, apoiou a candidatura do general Humberto Delgado à Presidência da República e, em 1961 e em 1969, participou pela Oposição Democrática nas campanhas para as eleições legislativas. Depois de cumprir o serviço militar em Angola (1964-1967), regressou a Aveiro onde se dedicou ao exercício da advocacia. Foi um dos promotores da Comissão Regional de Apoio aos Presos Políticos e secretário executivo da Comissão Organizadora do III Congresso da Oposição Democrática. Um dos fundadores do MDP/CDE. Foi eleito, em 1976, como independente nas listas da FEPU, para a I Assembleia Municipal da Câmara de Aveiro. Foi presidente da Comissão Distrital de Aveiro da Candidatura do Dr. Salgado Zenha à Presidência da República em 1986 e, em 2006, foi Mandatário Distrital da Candidatura de Manuel Alegre à Presidência da República. Foi secretário (1978 – 1980), vogal (1981 – 1983) e presidente (1987 – 1989) da delegação da Comarca de Aveiro da Ordem dos Advogado e vice-presidente do Conselho de Deontologia de Coimbra da mesma Ordem durante dois mandatos, entre 2002 e 2007. A CM Aveiro atribuiu-lhe, em 12/05/03 a Medalha de Prata da cidade. Em 2009, o Conselho Geral da ordem dos Advogados atribuiu-lhe a Medalha de Honra da Ordem dos Advogados, “pelo elevado mérito e honorabilidade no exercício da advocacia”.</t>
  </si>
  <si>
    <t>Mourisca do Vouga, Águeda</t>
  </si>
  <si>
    <t xml:space="preserve">Fez o liceu no Porto e licenciou-se em Ciências Jurídicas pela Faculdade de Direito de Lisboa, em 1935. Entre 1936 e 1943 exerceu o notariado e a advocacia nos Açores; quando, após o Movimento de Unidade Democrática, foi forçado a abandonar a função pública, em 1946, fixou residência em Aveiro, para se dedicar à advocacia. Em 1975 foi reintegrado na função pública e colocado em Lisboa, exercendo o notariado até à sua aposentação, em 1982. Foi militante da União Socialista, da Acção Socialista Portuguesa e do Partido Socialista. Foi elemento importante nas campanhas eleitorais de Norton de Matos e de Humberto Delgado e nos Congressos Republicanos de Aveiro, em 1957, 1969 e 1973. Fez parte da comissão Administrativa da CM Aveiro. Publicou em jornais e revistas e livros de poesia, discursos, memórias e contos. </t>
  </si>
  <si>
    <t>Foi reconfirmado no cargo em Março de 1964. Houve notícias de que ele iria sair, o que levou em 25/3/1964 a uma onda de 15 telegramas das “forças vivas” do distrito para o Ministério do Interior, ver ficheiro os telegramas e os pormenores; exonerado a seu pedido, com louvores.</t>
  </si>
  <si>
    <t>Alcácer do Sal</t>
  </si>
  <si>
    <t>advogado e Juiz de direito</t>
  </si>
  <si>
    <t xml:space="preserve">Ver cv no ficheiro. Percurso profissional: em 1963 foi admitido como Marketing Trainee da Fima-Lever (Filial da Unilever em Portugal); de 1963 a 1974 foi advogado em Lisboa, tendo cumprido, entre 1966 e 1968, uma comissão de serviço militar por imposição, na Guiné-Bissau; em 1973 fez o exame de aptidão para Revisor Oficial de Contas, tendo sido inscrito na respectiva Ordem; em 1974 foi aprovado em concurso de provas públicas para Juiz de Direito. Foi Ministro do Comércio Interno no V Governo Provisório, de Vasco Gonçalves, 1975. Em 1986 foi nomeado Chefe de Divisão da Tradução Portuguesa do Tribunal de Justiça das Comunidades Europeias. Foi assistente da Faculdade de Direito de Lisboa e, de 1987 a 2000, encarregado do Curso de “Introdução ao Direito Português” no Europa Institut da Universidade do Sarre – Alemanha. Autor de diversas publicações na área do Direito. Foi agraciado com as distinções honoríficas de Grande Oficial da Ordem do Infante D. Henrique, de Commandeur de l’Ordre de Mérite (Luxemburgo) e de Director Honorário do Tribunal de Justiça das Comunidades Europeias. Desempenhou funções no Tribunal Central Administrativo Sul como Juiz Desembargador. </t>
  </si>
  <si>
    <t>Alcobaça, Leiria</t>
  </si>
  <si>
    <t>Ver cv no ficheiro. Percurso profissional: frequentou o 5.º ano do Curso Superior de Gestão de Recursos Humanos e Psicologia do Trabalho, do Instituto Superior de Línguas e Administração, em Lisboa. Foi Adjunto do Gabinete da Governadora Civil anterior. Foi, de Março de 2005 a Maio de 2007, Adjunto do Gabinete do Secretário de Estado da Administração Interna. Membro da Assembleia Municipal de Setúbal de 1985 a 1989 e membro da Assembleia de Freguesia de S. Sebastião Setúbal de 1982 a 1985.</t>
  </si>
  <si>
    <t>Moita, Setúbal</t>
  </si>
  <si>
    <t>Lic. em Sociologia</t>
  </si>
  <si>
    <t>Militante do PS. Ver cv no ficheiro. Percurso profissional: funcionária da câmara de Setúbal desde Agosto de 1990, desempenhou funções de Adjunta do Gabinete de Apoio ao Presidente, Chefe de Gabinete do Presidente e Chefe de Divisão de Modernização Administrativa do Departamento de Administração Geral. Na Câmara do Barreiro, foi Adjunta do Gabinete de Apoio ao Presidente e Directora do Departamento de Auditoria e Modernização Administrativa. Membro da Assembleia Municipal da Moita, da Assembleia de Freguesia da Moita, da Assembleia Metropolitana de Lisboa e Vereadora da Câmara Municipal da Moita.</t>
  </si>
  <si>
    <t>Vale de Câmbra, Aveiro</t>
  </si>
  <si>
    <t>Arq. / funcionária autárquica</t>
  </si>
  <si>
    <t>Percurso de militante no PS. Casada. Ver cv no ficheiro. Percurso profissional: funcionária autárquica. GAT de Castro Verde. Técnica de gestão territorial e urbanística na Câmara Municipal de Setúbal, e depois Directora do Departamento de Habitação e Urbanismo. Vereadora em Setúbal em 1997. Assessora do Instituto de Estradas de Portugal. Em 2007 foi dirigir o Departamento do Urbanismo da Câmara Municipal de Lisboa.</t>
  </si>
  <si>
    <t>Lic. em História.</t>
  </si>
  <si>
    <t>Ver cv no ficheiro. Percurso profissional: directora de Serviços da Direcção de Serviços de Apoio ao Sistema de Certificação, directora dos Centros de Emprego do Barreiro e do Montijo e directora do Centro de Formação Profissional do Seixal. Militante do PSD: membro da Assembleia de Freguesia e da Assembleia Municipal do Montijo, membro da Assembleia Municipal de Alcochete.</t>
  </si>
  <si>
    <t>Lic. em Finanças, bancário, prof. Universitário</t>
  </si>
  <si>
    <t>Ver cv no ficheiro. Casado. Percurso profissional: licenciado em Finanças pelo Instituto Superior de Economia. Técnico e gerente no Banco Português do Atlântico. Foi assistente convidado do Instituto Superior de Economia (I.S.E.), de 1977 a 1986, coordenador do Núcleo de Aplicação de Incentivos - S.I.I.I.- do Departamento Central de Planeamento, entre 1980 e 1981, director financeiro da empresa do ramo corticeiro CODIFEX, Lda, do Montijo, de 1989 a 1991, administrador da SOSET- Socidade de Desenvolvimento Regional da Península de Setúbal, S.A., entre 1991 e 95, e gestor da Adega Cooperativa de Torres Vedras, C.R.L., entre 1995 e 2002. Em 2002 foi director executivo da Fundação João Gonçalves Júnior, em Alcochete.</t>
  </si>
  <si>
    <t>Sabugal, Guarda</t>
  </si>
  <si>
    <t>Deputado AC 1975, AR antes e depois, 1976, 1979, 1980, 1999, 2002, 2005</t>
  </si>
  <si>
    <t>antes foi GC Guarda, em 1976. Ver cv no ficheiro. Vereador, sem pelouro, na Câmara Municipal de Almada.</t>
  </si>
  <si>
    <t>em 1995 foi GC Setúbal.</t>
  </si>
  <si>
    <t>Ver cv no ficheiro Setúbal. Vereador, sem pelouro, na Câmara Municipal de Almada.</t>
  </si>
  <si>
    <t>Deputado AR antes, 1991</t>
  </si>
  <si>
    <t>quadro superior de uma grande empresa, advogado, percurso no PSD, vereador da CM Seixal.</t>
  </si>
  <si>
    <t>Lic. em História, prof. Universitário</t>
  </si>
  <si>
    <t>tem obras publicadas, ver cv no ficheiro</t>
  </si>
  <si>
    <t>presidente do Centro Regional de Segurança Social e comissária regional da Luta Contra a Pobreza</t>
  </si>
  <si>
    <t>serralheiro mecânico</t>
  </si>
  <si>
    <t>PPM</t>
  </si>
  <si>
    <t>Ver cv no ficheiro. Percurso profissional: trabalhou na Companhia Carris de Ferro de Lisboa e, posteriormente, com cerca de 27 anos, numa oficina particular, onde foi encarregado geral. Foi preso político, em Caxias. Foi um dos fundadores do PPM, em 1983 passou para o PSD.</t>
  </si>
  <si>
    <t>Operários, Artífices e Operadores de Máquinas</t>
  </si>
  <si>
    <t>depois foi presidente da câmara de Setúbal, ver cv no ficheiro</t>
  </si>
  <si>
    <t>Covilhã, Castelo Branco</t>
  </si>
  <si>
    <t>foi vogal da comissão administrativa da CM Seixal em 1976.</t>
  </si>
  <si>
    <t>Trabalhou nos CTT durante 11 anos e 29 na Banca como Chefe de Serviço, encontrando-se presentemente aposentado.</t>
  </si>
  <si>
    <t>Barreiro</t>
  </si>
  <si>
    <t>PCP</t>
  </si>
  <si>
    <t>antes foi membro da comissão administrativa da CM Barreiro; nomeado por conveniência urgente do serviço público; depois foi presidente CM Barreiro.</t>
  </si>
  <si>
    <t>Ver cv no ficheiro. Percurso profissional: foi admitido na CUF, em Outubro de 1958, para o Departamento de Engenharia Civil como servente de carpinteiro. Em 1962 passa para os quadros da PROFABRIL – Centro de Projectos, SARL, onde desempenha funções no Serviço de Controle e Gestão até 5 de Maio de 1974. Adere ao Partido Comunista Português em 1972 e fez parte do seu Comité Central de 1976 a 1996. De 1983 a 1988 desempenha o cargo de Presidente da Associação de Municípios do Distrito de Setúbal (AMDS). Foi Presidente da Assembleia Municipal do Barreiro e em 1992 e 2002 é eleito para a Assembleia Metropolitana de Lisboa, exercendo o cargo de seu Presidente entre 1992 e 1994.</t>
  </si>
  <si>
    <t>depois foi presidente CM Mangualde 1997-2009.</t>
  </si>
  <si>
    <t>Larinho, Torre de Moncorvo</t>
  </si>
  <si>
    <t>Iniciou os seus estudos na escola primária de Larinho e frequentou o Colégio da Formiga (Ermesinde) e o Liceu Nacional de Bragança, onde concluiu o 5º ano. No Liceu Alexandre Herculano, no Porto, concluiu o 7º ano. Posteriormente frequentou a Faculdade de Direito de Coimbra onde concluiu o bacharelato e a Universidade de Lisboa onde concluiu a Licenciatura. Foi secretário do Governo Civil em Vila Real, chefe da secretaria da Câmara Municipal de Bragança, director de serviços do Posto de Identificação Civil e Criminal e subdirector e director do Arquivo de Identificação na cidade do Porto.</t>
  </si>
  <si>
    <t>Deputado AR  antes, 1885, 1995 (suspendeu o mandato)</t>
  </si>
  <si>
    <t xml:space="preserve">nomeado em comissão. Em 1926-27 foi presidente da CM Vila Flor. Conservador do registo civil e predial em Esposende, 1926-28, e Valpaços, 1928-1934. Secretário e ajudante do procurador-geral da República no Tribunal da Relação do Porto, 1936. Foi sub-secretário de Estado das Corporações e Previdência, 1940-44. Sub-secretário de Estado da Assistência Social, 1944-49. Ministro do Interior, 1950-58. Foi nessa qualidade que em 1954 encerrou o Tarrafal (Cabo Verde). Teve várias condecorações. </t>
  </si>
  <si>
    <t>Longra, Mirandela</t>
  </si>
  <si>
    <t>Lic. em Direito pela Un. Coimbra em 1923, foi para Vila Flor onde desempenhou as funções de Conservador do Registo Civil, e de Presidente da Comissão Administrativa do Município. Foi homenageado com busto em Vila Flor. Daqui transita para o Porto, onde foi Primeiro Secretário do Tribunal da Relação e mais tarde Ajudante do Procurador da República. Foi Secretário de Estado da Assistência Social. Foi deputado em várias legislaturas, depois de ser governante. Foi Procurador à Câmara Corporativa. Ajudou a fundar na década de quarenta, o Diário Popular. Realizou uma obra notável, como governante, implementando um autêntico estatuto de saúde pública, cujos sortilégios ainda perduram. Esteve na origem do Hospital Escolar de Santa Maria,  e do Hospital de S. João, no Porto. A ele se deveu o grande incremento no ensino da enfermagem (em 1947). Na área da segurança cívica equipou a GNR e a PSP com meios motorizados, imprimindo-lhes uma dinâmica que deu nas vistas. Foi um transmontano devotado, deixando marcas da sua influência.</t>
  </si>
  <si>
    <t>Soutelinho, Favaios, Alijó</t>
  </si>
  <si>
    <t xml:space="preserve">foi presidente da comissão administrativa de Alijó. Teve várias medalhas e condecorações. Filho de Álvaro de Sousa Botelho e Maria de Jesus Serafim de Barros, professores primários. Lic. em Direito em Lisboa em 1941. Foi opositor ao regime, participou em manifestações académicas e nas campanhas de Norton de Matos e Humberto Delgado. </t>
  </si>
  <si>
    <t xml:space="preserve">foi nomeado por conveniência urgente de serviço. Ministro do Interior recebeu telegramas dos Bombeiros de Mirandela a congratularem-se com a nomeação deste seu conterrâneo e sócio benemérito; idem dos comerciantes de Mirandela que dizem que ele "disfruta maior simpatia meios mirandelenses e bregantinos"; depois foi GC de Leiria. Foi secretário do GC de Leiria, professor do ensino secundário, director da Colónia Penal de Santa Cruz do Bispo. </t>
  </si>
  <si>
    <t>Frechas, Mirandela</t>
  </si>
  <si>
    <t>Filho de José Augusto Campos (proprietário rural e natural de Castelo Melhor Vila Nova de Fozcoa) e de Maria da Natividade Trigo de Campos (doméstica natural de Mirandela). Fez a instrução primária em Frechas e o curso liceal no Colégio de N.ª S.ª do Amparo em Mirandela e em Bragança. Licenciou-se em Ciências Histórico Filosóficas e em Direito na Universidade de Coimbra. Aqui fez ainda os cursos de Ciências pedagógicas e jurídicas. Casou com Maria Josefina Vieira Lopes (natural de Mirandela e doméstica), tendo nascido dois filhos: José Carlos (médico urologista) e Isabel Damasceno (economista e Presidente da Câmara Municipal de Leiria). Foi professor do ensino secundário, director do Estabelecimento Prisional de Santa Cruz do Bispo e do Hospital Prisional de S. João de Deus, conservador dos registos Civis de Carrazeda de Ansiães e Valpaços, Provedor da Santa Casa da Misericórdia de Lisboa, Provedor da Casa Pia de Lisboa e Subdirector Geral dos Serviços Prisionais. Desempenhou ainda os seguintes cargos públicos: Procurador à Câmara Corporativa, Governador Civil de Bragança e de Leiria e Presidente da Assembleia Municipal de Leiria.</t>
  </si>
  <si>
    <t xml:space="preserve">Foi secretário do GC de Leiria, professor do ensino secundário, director da Colónia Penal de Santa Cruz do Bispo. Nomeado por conveniência urgente de serviço público; antes tinha sido GC de Bragança. Foi exonerado a seu pedido, com louvores; em 1985 foi eleito presidente da assembleia municipal de Leiria pelo CDS. </t>
  </si>
  <si>
    <t>Professor universitário</t>
  </si>
  <si>
    <t>Vitor Fernando da Silva Simões Alves</t>
  </si>
  <si>
    <t>Lic. Em direito, Empresário Agrícola</t>
  </si>
  <si>
    <t>Felgar, Torre de Moncorvo</t>
  </si>
  <si>
    <t>Foi conservador do Registo Predial em Macedo de Cavaleiros. Depois dedicou-se à agricultura: empresário agrícola em terras de Moncorvo e Freixo de Espada à Cinta. Foi vice-presidente da CAP – Confederação dos Agricultores de Portugal, representante em Bruxelas da Confederação dos Produtores de Azeite, director da Federação Nacional das Florestas e membro do Conselho Agrário do Douro. Militante desde a primeira hora do CDS-PP, foi presidente da Assembleia Municipal de Freixo de Espada à Cinta e presidente da Comissão Concelhia daquele Partido desde Abril de 2002.</t>
  </si>
  <si>
    <t>Santa Maria, Bragança</t>
  </si>
  <si>
    <t>ver cv completo no ficheiro. Tem inúmeras obras publicadas. Lic. em Economia pela Universidade Técnica de Lisboa em 1977. Filho de Manuel Álvaro Cepeda e Augusta da Ascensão Terroso. Doutor em Economia pela Universidade de Trás-os-Montes e Alto Douro, em 1989. Foi presidente da Comissão Instaladora da Escola Superior Agrária do Instituto Politécnico de Bragança, entre 1988-1994 e coordenador da Área Científica de Economia e Gestão da mesma Escola, até 1990. Foi ainda presidente do Conselho Científico da Escola Superior Agrária, entre 1992-1996.  No ano lectivo de 1991-1992 leccionou na Universidade Internacional.  Entre 1995 e 2002 coordenou o Departamento de Economia e Gestão da Escola Superior de Tecnologia e Gestão de Bragança. Em 1998 prestou provas públicas de Agregação em Economia Regional pela Universidade de Trás-os-Montes e Alto Douro. Integrou a equipa responsável pelo estudo prévio do Parque Tecnológico de Bragança, a convite da Câmara Municipal (1991-2003). Orientou diversas teses de mestrado e doutoramento em universidades portuguesas e estrangeiras. Entre 1996-1999, leccionou na Universidade Austral do Chile um curso de doutoramento em economia. Participou em múltiplos congressos, seminários e cursos relacionados com economia regional, em universidades portuguesas e estrangeiras, apresentando comunicações publicadas nas respectivas actas.</t>
  </si>
  <si>
    <t>advogado e magistrado judicial</t>
  </si>
  <si>
    <t>Em 1995 voltou a ser eleito deputado à AR, com mandato suspenso, para coordenar o programa de desenvolvimento Integrado do Vale do Côa. Ocupou vários cargos no PS: Presidente da Federação distrital, membro da Comissão Nacional. Tem vários prémios e condecorações. Também é autor de alguns trabalhos, como: Reforma Administrativa Ultramarina em Macau e a Cooperação transfronteiriça entre Trás os Montes e a província de Zamora. Agraciado com o grau de Comendador da Ordem Nacional do Infante D. Henrique (1983) e membro da Academia de Língua Asturiana. Em 1985 foi eleito Presidente da Câmara do Ano (Telex de Prata) pela comunicação social nacional. É, desde 2000, membro do Comité Internacional das Línguas Minoritárias, da Comissão Europeia</t>
  </si>
  <si>
    <t>antes foi presidente CM Miranda do Douro duas vezes. Filho de Júlio Augusto Meirinhos e Isabel Maria Santanas. Lic. em Direito pela Univ. de Coimbra, 1978. Vice-Presidente da Comissão regional de Turismo do Nordeste Transmontano, 1984-1986. Presidente do Agrupamento de Municípios da Terra Fria Transmontana, 1984-1994. Delegado regional dos Municípios Transmontanos junto da ED, 1983-1986; Vice-Presidente do Conselho Directivo da Fundação Antero de Quental. Vice-Presidente do Conselho Fiscal da Assembleia Nacional de Municípios. Em Macau foi Secretário Geral do Leal Senado, 1987-1990. Notário privativo do Leal Senado, 1987-1990, Juíz de Direito do Tribunal de Macau, 1987. Presidente do Tribunal Administrativo e Contas de Macau, 1987-1990. Sócio Fundador do Instituto Jurídico de Macau, 1988; Secretário Geral do Clube Militar de Macau (1988-1989).</t>
  </si>
  <si>
    <t>Rebordelo, Vinhais</t>
  </si>
  <si>
    <t>Lic. em Direito pela Universidade de Coimbra. Só terminou a licenciatura após cumprir o serviço militar em Angola, como alferes miliciano, 1961-1963. Em 1969 regressou a Angola, nas funções de delegado do procurador da República, junto da comarca de Benguela. Regressado de África em 1975, iniciou a carreira como magistrado judicial em Valpaços, um ano mais tarde. Foi juiz presidente do 2.º Juízo Criminal do Porto, fixando-se, em seguida, em Bragança, primeiro como juiz da comarca, depois promovido a juiz corregedor do círculo, função que desempenhou durante seis anos. Em 1992, foi promovido a juiz desembargador do Tribunal da Relação do Porto, não deixando, todavia, de residir em Bragança. Aposentou-se em 1995, regressando definitivamente a Bragança, passando a dedicar-se mais tempo à actividade política e sendo nomeado mandatário para o distrito de Bragança da primeira candidatura de Jorge Sampaio à presidência da República.</t>
  </si>
  <si>
    <t>Deputado AR depois, 1995</t>
  </si>
  <si>
    <t>Foi docente na Escola Secundária de Moncorvo (1975) e na Escola Secundária de Camilo Castelo Branco, em Vila Real (1976-1980). Técnico na Direcção Regional de Agricultura de Trás-os-Montes (DRATM), tendo sido responsável pelo curso de Jovens Agricultores e colaborado na organização dos três primeiros cursos de Iniciação Agrícola. Participou no 2.º Encontro dos Técnicos Agrários da Galiza, Trás-os-Montes e Entre o Douro e Minho. A partir de 1982 desempenhou funções na Divisão de Associativismo Agrícola, tendo participado na elaboração de processos de viabilização de cooperativas. Em Fevereiro de 1982 foi nomeado vogal da Comissão Administrativa da Cooperativa Agrícola da Terra Fria, tendo sido nomeado responsável pela elaboração do projecto-piloto de implementação da Extensão Rural nesta zona agrária. Em 1988 e 1989 organizou o Dia da Demonstração sobre Instalação e Maneio de Pastagens e Forragens, Maneio Apícola, bem como as Jornadas Profissionais da Castanha e as Jornadas Profissionais do Lúpulo.</t>
  </si>
  <si>
    <t>Lic. pela UTAD, Vila Real. Professor do ensino secundário; Técnico na Direcção Regional de Agricultura de Trás-os-Montes. Membro do conselho nacional do PSD. Frequentou ainda o curso Agriculture Economics, ministrado também no IUTAD por docente da Universidade de Purdue (USA), e os cursos de Extensionista e Supervisores, ministrados pela Direcção Geral da Agricultura.</t>
  </si>
  <si>
    <t xml:space="preserve">Lic. em Filologia Românica e em Direito. Presidente da Confederação Nacional de Caçadores, membro do Conselho Nacional da Caça e representante português no Conselho Internacional da Caça. Frequentou, durante seis anos, os seminários de Fornos de Algodres e Viseu e em 1962 completou, na Escola do Magistério Primário de Viseu, o curso de Professor do Ensino Primário. Professor em escolas primárias dos distritos de Viseu e Aveiro, 1962-1967. Em 1964 matriculou-se Filologia Românica, na Un. de Coimbra. Em 1967 emigrou para o Brasil, onde os seus pais já se encontravam. Aí, e ao abrigo do Acordo Cultural Luso-Brasileira, transferiu-se para a Pontifícia Universidade Católica do Rio de Janeiro, onde completou, em 1969, o curso de Filologia Românica iniciado em Coimbra. Nesse mesmo ano foi convidado para professor assistente de Português na mesma Universidade. No ano lectivo de 1969-1970 inicia o mestrado em Literatura Brasileira, também na Universidade Católica do Rio de Janeiro. Em 1970 é colocado como professor provisório de Português e Francês no Liceu Nacional de Bragança, funções que exerceu até ao ano lectivo de 1979-1980. Neste período, entre 1976 e 1979, esteve também destacado na Escola do Magistério Primário de Bragança, como professor de Literatura Infantil e Linguística. Em 1977 licenciou-se em Direito pela Universidade de Coimbra, dedicando-se à advocacia, em simultâneo com a docência, tendo montado escritório em Bragança. Em 1980 iniciou a profissionalização em exercício, nas áreas de Português e Francês, na Escola Secundária da Sé (actual Escola Secundária Abade de Baçal), em Bragança. Completou a profissionalização em 1982, mantendo-se na Escola Secundária da Sé até se aposentar, em 2002. </t>
  </si>
  <si>
    <t>Fundador, em 1974, do PSD no distrito de Bragança, de que é militante n.º 2. Foi membro do Conselho Nacional deste partido, bem como do seu Conselho de Jurisdição, entre 1985 e 1989. Em 1981 foi candidato às eleições autárquicas para a CM Bragança, pelo PSD, assumindo o cargo de vereador do pelouro da cultura. Foi ainda presidente da Assembleia Municipal durante um mandato. Em 1988 foi eleito deputado pelo distrito de Bragança, não tendo, porém, exercido tais funções, por incompatibilidade com o cargo de governador civil. Criação da Associação de Municípios do Nordeste Trasmontano e da Sociedade de Fomento Empresarial do Nordeste, a primeira com o objectivo de fomentar o desenvolvimento dos municípios daquela área geográfica e a segunda para responder às necessidades dos jovens empresários da região.</t>
  </si>
  <si>
    <t>16-101984</t>
  </si>
  <si>
    <t>Amendoeira, Macedo de Cavaleiros</t>
  </si>
  <si>
    <t>Advogado, delegado do Ministério Público e agricultor</t>
  </si>
  <si>
    <t>Filho de José Marcelino Bento e Beatriz dos Anjos. Exerceu advocacia em Macedo de Cavaleiros, tendo sido ainda delegado do Ministério Público nos Açores. Foi mandatário da candidatura de Humberto Delgado à presidência da república, em 1958-1959.</t>
  </si>
  <si>
    <t>Médico radiologista. Presidente de assembleia municipal. Filho de Ramiro augusto Moreno e Berta Graça Moreno. Em 1980 foi eleito presidente da fundação Casa de Trabalho Oliveira Salazar. Presidente da Distrital de Bragança do PSD na década de 1990 e personalidade de destaque no seio do PSD bragançano e nacional, tendo sido eleito vogal da comissão política nacional do partido já em 2005. Presidente da Assembleia Municipal de Bragança, eleito nas listas do PSD.</t>
  </si>
  <si>
    <t>também foi Presidente de Assembleia Municipal. Filho de Manuel Guerra Júnior e de Maria dos Anjos Taborda Guerra Junqueiro. Frequentou a Escola Académica do Porto, onde esteve internado, fazendo depois o exame de admissão ao Instituto de Agronomia.</t>
  </si>
  <si>
    <t xml:space="preserve">Em 1951 seguiu para Angola, onde trabalhou nos Serviços de Agricultura até 1963 e em 1964 foi-lhe concedida uma licença ilimitada. Esteve a trabalhar até 1967 na Companhia de Agricultura de Angola, conhecida por C.A.D.A. Em 1968 regressou aos Serviços Oficiais, onde esteve até à altura da independência de Angola, em 1975. No período em que trabalhou no Estado na Secção de Colonização, esteve colocado no Colonato Agrícola de Caconda, destinado aos agricultores da região. Nos primeiros 12 anos viveu no Colonato, juntamente com o pessoal auxiliar lá colocado. Primeiro esteve nos Serviços de Agricultura, a que pertencia a Secção de Colonização, e depois passou em comissão de serviço para a Junta Provincial de Povoamento. Somente ano e meio antes da independência regressou aos Serviços de Agricultura, sendo colocado na repartição de Sá da Bandeira. De 1968 até à saída de Sá da Bandeira (Outubro de 1975), trabalhou naqueles dois Serviços de Agricultura. Regressou em 9 de Outubro de 1975 a Portugal e pediu a reforma, desligando-se dos Serviços Oficiais do Estado. </t>
  </si>
  <si>
    <t>este caso mereceu um dossier do gabinete dos adidos de imprensa do MAI; houve notícias n'O Diabo, n'O Dia, no Diário de Notícias, no Diário, no Diário de Lisboa, Diário de Coimbra, Diário Popular, Comércio do Porto, dos dias 7, 8 e 9/8/1977. Filho de Agostinho Vieira e de Maria Lúcia Vieira Verdasca. Acabado o curso de Medicina, prestou serviço militar entre Outubro de 1958 e Fevereiro de 1959, no Hospital Militar de Lisboa. Nesse mesmo ano transitou para o 2.º grupo de Companhia de Saúde em Coimbra, aí permanecendo até Março de 1961. Entre Junho de 1961 e Novembro de 1963 integrou o Batalhão de Caçadores 184, em Angola. Prestou serviço na maternidade dr. Alfredo da Costa, em Lisboa, até 1 de Março de 1965. Acabou a sua carreira na medicina no Hospital de Leiria.</t>
  </si>
  <si>
    <t>2.º comandante do Batalhão de Caçadores 3 de Bragança. Representante em Bragança do M.F.A. No acto de posse do cargo de governador civil, conferida pelo ministro da Administração Interna de então, tenente-coronel Manuel da Costa Brás, foi nota saliente a importância da democratização daquele distrito, visto tratar-se do primeiro governador civil de Bragança do pós-25 de Abril.</t>
  </si>
  <si>
    <t>foi nomeado por conveniência urgente de serviço público. Até então era o presidente da CM Bragança. Lic. em Direito pela Universidade de Lisboa. Provedor da Misericórdia de Vila Real e presidente da direcção do Asilo-Escola de São Francisco, em Bragança.</t>
  </si>
  <si>
    <t>Lic. em Direito / Notário, conservador do registo predial</t>
  </si>
  <si>
    <t xml:space="preserve">foi nomeado por conveniência urgente de serviço. Fez o curso de Liceu em Bragança, que concluiu em 1933 com 18 valores. Em Outubro de 1933 entrou na Faculdade de Direito da Universidade de Coimbra, onde concluiu o curso de Ciências Jurídicas, em 1938, com a classificação final de 15 valores. Em 1940 foi nomeado conservador do registo predial de Vila Nova de Foz Côa, sendo transferido, no ano seguinte, para idênticas funções em Alfândega da Fé. Foi presidente da Comissão de Assistência e comandante do núcleo da Legião Portuguesa de Alfândega da Fé. </t>
  </si>
  <si>
    <t>22-12-1897</t>
  </si>
  <si>
    <t>também foi presidente da CM Macedo de Cavaleiros. Foi director-chefe da Assistência Social e delegado da Ordem dos Advogados na comarca de Macedo de Cavaleiros. Foi vogal e presidente das delegações da UN. Publicou monografias do seu concelho.</t>
  </si>
  <si>
    <t>foi exonerado a seu pedido, com louvores. Filho de Joaquim Manuel Pires e de Amélia Augusta Portela. Estudou no Liceu Central de Emídio da Silva, em Bragança, e licenciou-se em Direito a 14 de Julho de 1921 pela Universidade de Lisboa. Exerceu a advocacia intermitentemente com os cargos políticos. Em 1922 foi nomeado notário da comarca de Macedo de Cavaleiros. Entre 1923 e 1928 foi nomeado presidente da Comissão Executiva da Câmara Municipal de Macedo de Cavaleiros e entre 1933 até 1941 exerceu o cargo de presidente. Da sua acção na câmara destacam-se as medidas de abastecimento de água da vila e de várias freguesias do concelho, as relativas ao saneamento da rede geral e a construção de mais de vinte cemitérios. Representate dos municípios rurais de além-Douro na Câmara Corporativa, 1935-1938. Ocupou o cargo de presidente da Comissão Venatória de Macedo de Cavaleiros (1935-1938). Em 1941 foi nomeado delegado da Ordem dos Advogados na comarca de Macedo de Cavaleiros. Fez sempre parte das delegações da União Nacional do seu distrito, quer como vogal, quer como presidente. Em Abril de 1969 foi nomeado presidente da Comissão Distrital da UN de Bragança.</t>
  </si>
  <si>
    <t>21-7-1897</t>
  </si>
  <si>
    <t>foi exonerado a seu pedido, com louvores. Distinguido com o título de oficial da Ordre Royal de l’Étoile d’Anjouan-Comore e da Ordem Militar de Avis. Foi também agraciado com a cruz de guerra e com as medalhas de valor militar em campanha, da vitória comemorativa da campanha do exército português em França (1914-1918), de serviços distintos, de ouro de comportamento exemplar e a medalha de dedicação da Legião Portuguesa. Em Novembro de 1923 foi condecorado com a medalha de prata da classe de Valor Militar. Assentou praça em 8.5.1915, na Escola do Exército, onde terminou o curso da Arma de Infantaria. Durante a Primeira Grande Guerra distinguiu-se nas expedições a África e à França, onde desempenhou árduas missões de confiança.  Foi promovido a alferes em 11.6.1917, a tenente em 11.6.1921, a capitão em 2.12.1936, e a major em 1.10.1943. Comandante de várias unidades do Exército e na Guarda Fiscal e 2.º comandante de Caçadores 3. Ao nível da vida política, Augusto Machado acumulou a funções de presidente da Junta Distrital da União Nacional de Bragança com as de deputado, tendo sido eleito pelo círculo daquele distrito. Na Assembleia Nacional, entre 1961-1965, ocupou o cargo de vogal da Comissão do Ultramar. No hemiciclo, sempre se bateu pelos problemas do distrito de Bragança, nomeadamente a deficiente florestação de alguns concelhos da região e a precariedade do funcionamento do hospital da Santa Casa da Misericórdia de Bragança, recordando a urgência da construção de um hospital regional. Em 24.8.1952 ascendeu ao posto de coronel, passando à reserva dois anos depois, pese embora a reforma ter-lhe sido concedida apenas em Julho de 1967. Durante o seu mandato, em 21.3.1949, foi promovido a tenente-coronel, sendo então colocado no Ministério do Interior. Nas funções de governador civil conseguiu trazer para Bragança um novo Palácio da Justiça. Em 5 de Abril de 1948 foi temporariamente substituído por António de Vasconcelos Costa e Melo. Deve-se-lhe a publicação póstuma do último trabalho de investigação do Abade de Baçal, a monografia do concelho de Vimioso.</t>
  </si>
  <si>
    <t>Pombal de Ansiães, Carrazeda de Ansiães</t>
  </si>
  <si>
    <t>Funcionário que foi nomeado GC e exerce esta magistratura em comissão de serviço público. Foi exonerado a seu pedido, sendo-lhe conferidos os merecidos louvores pelo muito zelo, dedicação e patriotismo demonstrados no exercício daquele cargo.</t>
  </si>
  <si>
    <t>Comendador da Ordem Militar de Cristo. Faculdade de Engenharia da Un. do Porto. Adjunto da 15.ª Secção de Construção da Junta Autónoma das Estradas em Bragança, até que foi para Lisboa no exercício do mesmo cargo, regressando a Bragança como director das Obras Públicas, em 21/3/1939, de onde passou novamente para Lisboa, em 16/6/1943, como director na Direcção de Estradas. Foi secretário do ministro das Obras Públicas e chefiou as missões técnicas para o estudo dos planos das redes das estradas da Madeira e dos distritos de Ponta Delgada e Angra do Heroísmo. Fez parte da missão técnica enviada pelo ministério das Obras Públicas e Comunicações, em 1938, à Alemanha, Itália e França. Colaborou no plano rodoviário de 1945, sendo dois anos depois nomeado director dos Serviços de Conservação da Junta Autónoma das Estradas. Publicou a seguinte obra: Bases para o estudo do plano rodoviário, Lisboa, Tipografia Casa Portuguesa, 1951.</t>
  </si>
  <si>
    <t>Cernache do Banjardim, Sertã, Castelo Branco</t>
  </si>
  <si>
    <t>Agraciado com as Ordens Militares de Avis e de Cristo, esta última, em 1934, pelos serviços prestados ao distrito de Bragança. Filho de Inácio José Teixeira e de Maria da Conceição Nunes. Completou o curso de Infantaria na Escola do Exército em 1913, sendo promovido a alferes em 16.11.1914. Participou na Primeira Guerra Mundial, recebendo inúmeras medalhas de prata da expedição à França em 1917-1918: a medalha da vitória, a medalha de valor militar, a medalha de ouro de comportamento exemplar e a medalha de prata de dedicação da Legião Portuguesa. Louvado pela serenidade e sangue frio com que, por ocasião do bombardeamento de Lavantie, deu as necessárias ordens para que se evacuasse o pessoal. Enquanto militar, foi comandante dos Batalhões de Caçadores 10 e 3; professor do curso prático de habilitação para 2.º sargento desde 17.1.1917. director dos cursos de habilitação para 1.º e 2.º sargentos (1924); director das Aulas Regimentais (1926); Director da carreira de tiro de Bragança (1928); adido no Ministério das Finanças (1930). Passou à reserva em 4 de Março de 1947, por ter sido julgado incapaz de serviço activo. Foi ainda vice-presidente da Comissão Distrital de Bragança da União Nacional, presidente da direcção concelhia do Grémio da Lavoura, presidente da Câmara Municipal de Bragança, professor no liceu Emídio Garcia e comandante distrital de Bragança da Legião Portuguesa (1954). Em 1943 foi promovido a tenente-coronel e em Março de 1946 passou à situação de reserva, com a patente de coronel. Entre 1934 e 1937 criaram-se dezenas de escolas, postos de ensino e cursos nocturnos para adultos no distrito. Em 1937, o governador civil entregou 24 casas de um bairro económico construído em Bragança.</t>
  </si>
  <si>
    <t>Alexandre António Alves Chaves</t>
  </si>
  <si>
    <t>Director do centro de emprego / conselheiro de orientação profissional</t>
  </si>
  <si>
    <t>Deputado AR antes, 1999</t>
  </si>
  <si>
    <t>Foi presidente CM Chaves.</t>
  </si>
  <si>
    <t>Estudou no seminário de Vila Real. Completou o liceu em Chaves. Depois fez o curso de Ciências Sociais e Políticas. Leccionou na Escola Secundária Fernão de Magalhães (Chaves). Seguiu se uma passagem por Moçambique, trabalhando no Instituto do Trabalho, Previdência e Acção Social. Regressou à Metrópole em Setembro de 1974 e passou a dar aulas na Escola Dr. Júlio Martins. Transferiu se para docente no Magistério Primário de Chaves e, em 1978, ingressou no Centro de Emprego (IEFP), como Conselheiro de Orientação Profissional. Entre 1983 e 1989 chefiou o Centro de Chaves. Antes de ser candidato à Câmara concorreu à Assembleia da República. Mas não foi eleito. Em 1972/73 fez parte dos corpos directivos do G.D. de Chaves.</t>
  </si>
  <si>
    <t>Deputada AR depois, 2009, 2011</t>
  </si>
  <si>
    <t>Magistrada, jurista</t>
  </si>
  <si>
    <t>também foi vereadora da CM Porto. Lic. em Direito. Mestrado em Ciências Jurídico-Criminais. Frequência de Doutoramento em Ciências Jurídico-Criminais.</t>
  </si>
  <si>
    <t>Desde Out. 2009 - Deputada à Assembleia Municipal de Vila Nova de Gaia. Desde Out. 2009 - Assistente na Universidade Lusófona do Porto. Desde Out. 2009 - Directora do Centro de Estudos de Criminologia da Universidade Lusófona do Porto (não remunerado). Desde Fev.2010 - Assistente no ISCIA. Desde Fev.2010 - Membro do Conselho de Fiscalização do Sistema Integrado de Informação Criminal .Desde Set.2010 - Levantamento da suspensão da cédula profissional de advogada.</t>
  </si>
  <si>
    <t>Deputado AC 1975, AR 1976, 1980, 1983, 1985, 1987</t>
  </si>
  <si>
    <t>Deputado AC1975, AR 1976, 1980, 1983, 1985, 1987</t>
  </si>
  <si>
    <t>filho de pai galego radicado no Porto. Matriculou-se em Direito, em Coimbra, passando a residir na República das Águias, fundada pelo seu irmão, Carlos Cal Brandão, e inscreveu-se na loja maçónica Revolta. Enquanto estudante universitário desenvolveu uma importante acção na luta estudantil, de 1928 a 1931, tendo-lhe sido fixada residência em Estarreja, por implicação no movimento reviralhista. Daqui, partiu para o exílio em Espanha, regressando a Lisboa na semiclandestinidade para terminar o curso de Direito. Em 1936, iniciou o seu percurso profissional como advogado, na cidade do Porto, e em 1938, foi preso por manter ligações com elementos da Frente Popular. Fez parte da comissão do Norte do MUNAF e participou na fundação do MUD, tendo sido preso na sequência da proibição deste movimento. Nas eleições presidenciais de 1949 foi membro constituinte da comissão do Porto da candidatura do general Norton de Matos, e em 1958, apoiou a candidatura de Humberto Delgado, sendo novamente preso. Em 1961, foi candidato pela oposição à Assembleia Nacional, tendo subscrito o Programa para a Democratização da República. A partir de 1964, foi co-fundador da Acção Socialista Portuguesa e, em 1969, foi candidato pela CEUD à Assembleia Nacional.</t>
  </si>
  <si>
    <t>Foi um dos fundadores do PS. Foi agraciado pelo rei de Espanha com a Ordem de Mérito Civil e pelo Presidente da República Portuguesa com a Ordem Militar de Cristo. Foi iniciado em 1928 na Loja maçónica 'A Revolta', de Coimbra. Teve um longo percurso maçónico. Em 1980, foi candidato a Grão-mestre do Grande Oriente Lusitano. Tinha então o grau 33º do REAA. Foi no escritório dos maçons Mário Cal Brandão e de António Macedo,conhecido como "A Toca", que o Partido Popular Democrático também tem, em parte, a sua génese, nos meios republicanos do Porto, alguns maçons, como Artur Santos Silva (pai), e outros republicanos mas sem serem maçons, como Mário Montalvão Machado, defendiam a ideia de criar um partido social-democrata de tipo europeu.</t>
  </si>
  <si>
    <t xml:space="preserve">Presidente do conselho de administração da Sociedade de Transportes Colectivos do Porto, SA. Director da EDP. Ministro da Defesa Nacional em 1990. </t>
  </si>
  <si>
    <t>Fez o liceu na Escola Académica do Porto e depois iniciou o curso de Engenharia. Ficou órfão de pai e mãe aos 20 anos, tendo então ficado a seu cargo todos os assuntos de família, bem como a educação de seus irmãos. Contando com a preciosa ajuda neste difíceis momentos de sua tia Isabel Maria da Costa Pinto Teixeira Sampaio. Devido à prematura morte de seus pais teve de interromper os seus estudos Académicos, quando frequentava o 4º Ano de Engenharia e seguir a carreira militar, em Fevereiro de 1918 alistou-se como voluntário no exército. Casou-se em Abril de 1919 com Maria das Dores Guerra Pereira Lage, natural de Sanfins. Em 28 de Maio de 1926 foi destacado para administrar a Câmara Municipal de Valpaços, e de seguida foi destacado para vereador da Câmara Municipal de Vila Nova de Gaia. Foi nomeado professor do 2º Curso das Escolas Regimentais em 1930. Sócio do Futebol Clube do Porto desde 1926. No ano de 1929, devido a uma crise interna nos órgãos sociais do F.C.P, recorreu-se a uma Comissão Administrativa, sendo depois eleito Presidente do F.C.P, com apenas 27 anos.Em 1932 partiu para a Índia, onde foi colocado como Comandante da Secção de Artilharia na 2ª Companhia. Durante a sua estadia desempenhou vários cargos. Em 1936 passou a exercer as funções de Oficial ás Ordens de sua Excelência o Encarregado do Governo Geral da Índia, Francisco Higidio Craveiro Lopes. Em 1939 é nomeado Cavaleiro da ordem Militar de Aviz e nesse mesmo ano regressa a Portugal. Findos os 7 anos de comissões no estado da Índia, e depois de algum tempo de descanso em Trás os Montes, foi colocado no regimento de artilharia de Coimbra. É durante o período que vive em Coimbra, que trava conhecimento com o professor Marcelo Caetano e Miguel Torga, escritor que muito admirava. Em 1940 é promovido a Capitão e em 1941 começa a desempenhar funções na Mocidade Portuguesa. Durante a 2ª Guerra Mundial foi apanhado em Londres, durante um bombardeamento. Foi também durante esta missão em Londres que travou conhecimento com Lord Baden Powell, fundador do Movimento Escutista. É promovido a Major no dia 10 de Agosto de 1948. Sendo politicamente independente, tentava por todos os meios evitar as intervenções da policia política no seu concelho e distrito. Enquanto Governador Civil de Vila Real, tudo fez para conseguir para Trás os Montes, os meios e fundos necessários ao seu desenvolvimento e melhoramento das infra-estruturas publicas, bem como o melhoramento das condições de vidas dos transmontanos. Consegue concretizar um dos seus sonhos, a construção da sua casa de habitação em Sanfins no ano de 1954. Depois de deixar o cargo de governador civil realizaram-se durante algum tempo, na sua casa de Sanfins, reuniões reuniões secretas de oposicionistas ao regime. Algumas desta reuniões são referenciadas em vários relatórios da PIDE. Em 1968 é convidado pelo professor Marcelo Caetano, para deputado, cargo que recusou. Depois de deixar a vida activa e já com a patente de Coronel na reserva, refugia-se na sua casa de Sanfins, dedicando-se à agricultura, actividade que sempre o apaixonou. Em 1987 sofre uma enorme perda com o falecimento da sua esposa.</t>
  </si>
  <si>
    <t>também foi administrador do concelho e teve condecorações; vereador da CM Gaia; frequentou a Faculdade de Ciências do Porto, mas depois seguiu a carreira militar: alferes em 1919, tenente em 10-3-1923, capitão em 1940, major em 1948, tenente-coronel em 1954 e coronel em 1956. Foi presidente do Futebol Clube do Porto, 1930-1932. Instrutor e Comissário da Mocidade Portuguesa e presidente da União Nacional no distrito. Foi exonerado a seu pedido, com louvores, e nessa data já era coronel de artilharia, na reserva. Ver polémica sobre a sua exoneração nas folhas sobre Vila Real.</t>
  </si>
  <si>
    <t>Filho de José Moreira e Maria Afonso Ribeiro. Lic. em Ciências Sociais e Políticas. Foi presidente CM Vila Real e percurso político no PSD; apresenta-se como gestor de recursos humanos. Estudou no Seminário. Cumpriu o serviço militar na Guiné, como Oficial Miliciano. Já como civil trabalhou em Angola e Moçambique, em actividades profissionais que lhe deram formação para mais tarde aplicar como gestor de empresas. Desde 1995 foi Presidente da Cruz Vermelha Portuguesa naquele distrito e continuou a colaborar na imprensa.</t>
  </si>
  <si>
    <t>Filho de Manuel António Fernandes Ribeiro e Maria Amélia da Cruz Ribeiro. Eng. da Junta Autónoma das Estradas desde 1978, onde atingiu o topo da carreira. Prof. convidado da UTAD. Percurso no PSD.</t>
  </si>
  <si>
    <t>Fez formação complementar através da frequência de seminários sobre terraplanagens, expropriações, pavimentos flexíveis, pavimentos rígidos, legislação de empreitadas, estradas e ambiente. Frequentou cursos em Paris, na Ecole Nacionale de Ponts e Chausses; construção de aterros sobre solos compressíveis; reforço de Pavimentos Rodoviários e Gestão e Exploração da Rede Rodoviária. Participou em vários congressos sobre engenharia de estradas em: Marrocos, Bélgica, Malásia e em Portugal. É membro de vários organismos: AIPCR, CRP, Ordem dos Engenheiros. Foi engenheiro civil desde 1978 e atingiu a carreira máxima: assessor Principal. Foi director de Estradas: de Braga em 1990 e 1991. De Vila Real em 1993 e 1994; coordenador de Empreendimentos entre 1990 e 1997. Em 1994 e 1995 foi Vice Presidente da Ex JAE. Em 1999/ 2000 foi Presidente do Conselho de Administração do CRI? (Centro Rodoviário Português). E também em 2000 foi administrador de várias empresas de Construção e Imobiliárias. Na UTAD foi professor convidado, leccionando as cadeiras de Estaleiros e Gestão da Obra Rodoviária. Durante cinco anos foi Presidente da Comissão política do PSD e três anos presidente do gabinete de Estudos do PSD de Vila Real. Foi conselheiro nacional do mesmo partido durante seis anos.</t>
  </si>
  <si>
    <t xml:space="preserve">foi nomeado por conveniência urgente de serviço; foi exonerado a seu pedido, com louvores. </t>
  </si>
  <si>
    <t>Condecorado pelo Governo espanhol com a Comenda da Ordem do Mérito Civil. Durante o seu governo foi recebido oficialmente em Bragança o Chefe de Estado, general António Óscar de Fragoso Carmona, que o condecorou com a Comenda da Ordem Militar de Cristo. Sócio da Sociedade Histórica da Independência de Portugal e da Sociedade de Geografia de Lisboa. Filho de Alfredo Aníbal de Morais Campilho, juiz da Relação de Lisboa, e de Olinda da Glória de Morais Sarmento Campilho. Fez os estudos liceais em Bragança e concluiu a formatura em Direito na Universidade de Coimbra em 1928. Delegado do Instituto Nacional do Trabalho em Vila Real. Nos Açores, foi delegado do Procurador da República, em Santa Maria. Agente do Ministério Público do Tribunal do Trabalho do Trabalho do Porto, 1.ª vara, juiz do Tribunal Militar do Porto (1966-1967), presidente do Tribunal Plenário (1968-1974) e Juiz Desembargador da Relação do Porto. Presidente da Comissão Distrital da União Nacional do distrito de Vila Real e de presidente da Acção Católica no mesmo distrito.  Reorganizou a Santa Casa da Misericórdia de Bragança, para a qual conseguiu do Estado um magnífico edifício, que permitiu nela iniciar-se, com eficiência, protecção às parturientes e à primeira infância. Conseguiu do Governo o melhoramento da ligação do distrito de Bragança ao da Guarda, pela construção de uma ponte sobre o Douro, entre Freixo de Espada à Cinta e Barca de Alva, iniciando-se também o estudo do aproveitamento hidroeléctrico do Tuela. Graças à actuação de Pedro Campilho, ampliou-se notavelmente a instalação da “Casa de Trabalho Doutor Oliveira Salazar”, em Bragança.</t>
  </si>
  <si>
    <t>Tem artigo publicado: "A segurança rodoviária e a engenharia de tráfego: comunicação CI", Segundas Jornadas de Engenharia e Arquitectura do Ultramar: Comunicações, vol. IV, Luanda, (1970), p. 469 a 489 (il.). E livro: Efeitos económico-sociais dos transportes: sistemas de funcionamento das redes rodoviárias, Bragança, Esc. Tipográfica, 1969.</t>
  </si>
  <si>
    <t xml:space="preserve">foi nomeado por conveniência urgente de serviço público; exonerado a seu pedido, com louvores. </t>
  </si>
  <si>
    <t>Combateu na 1ª Guerra, foi alferes na Flandres; foi estudante universitário, Fac. de Direito, aluno de Salazar em Coimbra e foi seu secretário entre 1930 e 1934; foi um tenente do 28 de Maio de 1926; ainda estava vivo em 1975. Gostava da pureza revolucionária, era ideologicamente próximo do Nacional Sindicalismo e ficou desiludido com o Estado Novo. Ver cv no ficheiro.</t>
  </si>
  <si>
    <t>Nomeado em comissão de serviço. Neto de Francisco Manuel Couceiro da Costa, bacharel em Direito, com altos cargos na administração pública e na diplomacia, e deputado. Filho de Jorge Couceiro da Costa, Juiz Conselheiro do Supremo Tribunal de Justiça, secretário de estado da Justiça em 1918 e deputado. Fez curso da Escola de Guerra (Cavalaria) em 1916, Licenciatura em Matemática pela Un. do Porto em 1925. Doutoramento em 1929 e título de prof. Catedrático em 1933 (mas na portaria de nomeação diz que ele é prof. auxiliar...). Antes tinha sido prof. de liceu. Pertenceu às comissões distritais da UN. Tem obras publicadas.</t>
  </si>
  <si>
    <t>Filho do advogado Dr. João dos Santos Carvalho e de sua mulher, Maria da Graça Azevedo. De numerosa família com onze irmãos, todos licenciados com curso universitário (5 em Direito, um destes também Juiz Conselheiro do S.T.J., 3 em Medicina, 2 em Físico químicas e um em Engenharia Civil). Lic. em Direito pela Faculdade de Direito da Universidade de Lisboa em 1944. Fez estágios em Lamego e ainda advogou, com o Pai, nessa comarca e nas circunvizinhas, durante 2 anos. Após concurso, de provas públicas, foi Delegado do procurador da República, em Resende, Vila Pouca de Aguiar, Chaves e Juiz de Direito em Montalegre, Bragança e Lamego. Procurador da República junto do Tribunal da Relação do Porto, Juiz Desembargador dessa Relação. Em 16-12-1980 foi nomeado Juiz conselheiro do Supremo Tribunal de Justiça, tendo acumulado com essa função a de Professor Catedrático convidado das cadeiras de Direito de família, Direito das Sucessões e Direito Comparado na Universidade Livre e Direito Processual Penal na Universidade Autónoma de Lisboa. Foi jubilado, por limite de idade, em 28-01-1986, continuando em actividade na Universidade Autónoma de Lisboa até ao ano lectivo de 1998. Vive ainda na sua casa Senhorial da Vila de Vilarandelo, onde, em 1947, casou com Amélia Teixeira Pinto, filha única do antigo subdelegado de saúde de Valpaços, Dr. António Augusto Dias Pinto e de D. Custódia Maria Joaquina dos Reis Teixeira, esta representante dos Morgados de Vilarandelo, Rio Torto e Santa Cruz de Chaves. Tem seis filhos, o mais velho Juiz Desembargador do Tribunal da Relação do Porto, seguindo-se um médico ortopedista do Hospital de S. João do Porto, uma Directora da Farmácia do Hospital Magalhães Lemos, um Comandante da marinha Mercante, uma Economista e o último Advogado, na comarca do Porto.</t>
  </si>
  <si>
    <t>foi exonerado a seu pedido, com louvores. Irmão de Júlio Mascarenhas Viana de Lemos, nomeado em 1951 Juiz Conselheiro do Supremo Tribunal de Justiça.</t>
  </si>
  <si>
    <t>foi nomeado por conveniência urgente de serviço público, antes tinha sido GC substituto.</t>
  </si>
  <si>
    <t xml:space="preserve">Actualmente é Almirante (Marinha). Foi presidente do Comité Militar da Nato em 1996/1997. É comentador da SIC para assuntos militares. </t>
  </si>
  <si>
    <t>CC 1961, 1969</t>
  </si>
  <si>
    <t>Ver cv no ficheiro. Percurso profissional: após frequentar os liceus de Setúbal e Pedro Nunes e a Faculdade de Ciências de Lisboa, ingressou na Escola Naval, em Setembro de 1952. Tirou o curso da Marinha e especializou-se, posteriormente, em Electrónica e em Hidrografia. Mestrado nos EUA. Tem várias medalhas e condecorações. Entre 21 de Fevereiro de 1994 e 9 de Março de 1998, o Almirante Fuzeta da Ponte foi o chefe do Estado-Maior-General das Forças Armadas de Portugal.</t>
  </si>
  <si>
    <t>Em 1941 foi nomeado aspirante da secretaria do Governo Civil de Évora. Na ficha de deputado da Câmara Corporativa a sua profissão é Dirigente da administração local.</t>
  </si>
  <si>
    <t>Em 01-08-1966 foi nomeado Juiz conselheiro do Supremo Tribunal de Justiça.</t>
  </si>
  <si>
    <t>era o presidente CM Moita.</t>
  </si>
  <si>
    <t>Terra Chã, Angra do Heroísmo</t>
  </si>
  <si>
    <t>foi exonerado a seu pedido, com louvores. Chefe da secretaria da Junta Geral do Distrito Autónomo de Angra do Heroísmo. Foi sócio fundador do Instituto Histórico da Ilha Terceira, tendo presidido àquela instituição entre 1958 e 1960. Notabilizou-se na assistência aos sinistrados da crise sísmica dos Rosais, razão pela qual a vila de Velas e a freguesia dos Rosais o lembram na sua toponímia. Também a vila de Santa Cruz da Graciosa e a freguesia da Terra Chã têm arruamentos com o seu nome. Presidiu também à Comissão Administrativa da Câmara Municipal de Angra do Heroísmo, à Comissão Regional de Turismo de Angra do Heroísmo e à direcção do Montepio Terceirense. Foi agraciado com a Ordem do Infante D. Henrique e com a Ordem de Cristo. Foi pai de António Manuel Bettencourt Machado Pires, catedrático de literatura e cultura portuguesa e durante muitos anos reitor da Universidade dos Açores.</t>
  </si>
  <si>
    <t>Lic. em História / professor do ensino secundário</t>
  </si>
  <si>
    <t>presidente CM Rio Maior</t>
  </si>
  <si>
    <t>Rio Maior</t>
  </si>
  <si>
    <t>Deputado AR antes e durante, 1983, 1995</t>
  </si>
  <si>
    <t>antes foi presidente CM Mação; foi nomeado por conveniência urgente de serviço público. Foi homenageado com nome de rua no Entroncamento.</t>
  </si>
  <si>
    <t xml:space="preserve">faleceu no cargo. Antes tinha sido presidente CM Póvoa do Varzim, onde veio a falecer. Filho de José Gomes da Costa Carvalho e de Carolina Arminda Pereira Garcia. Quando tinha oito anos de idade a família mudou-se para a freguesia de São Julião de Calendário, do mesmo concelho, onde seu pai fundara a fábrica de relógios A Boa Reguladora. Iniciou os seus estudos no seminário de Guimarães, cedo se revelando um católico fervoroso e devoto, integrando a Congregação dos Filhos de Maria, movimento a que permaneceria ligado durante toda a vida. </t>
  </si>
  <si>
    <t>Em 1908 deixou o seminário, matriculou-se no Liceu de Braga e no ano seguinte no Liceu D. Manuel II, do Porto, aparecendo por esta altura já conotado com os movimentos católicos e nacionalistas, sendo um dos membros fundadores do Centro Académico da Democracia Cristã do Porto, de cuja direcção fez parte na qualidade de secretário. Por esta altura estabeleceu ligações com António de Oliveira Salazar que também militava naquele movimento. Terminados os preparatórios de Medicina na cidade do Porto, em 1912 ingressou na Faculdade de Medicina da Universidade de Lisboa, mas regressou ao Porto no fim do primeiro semestre, passando a frequentar a Escola Médica daquela cidade, que frequentou até 1913, ali concluindo o 4.º ano de Medicina. Durante este período afirmou-se como militante estudantil da direita católica, atravessando os primeiros anos atribulados da I República, e das políticas anticlericais então desenvolvidas, em oposição ao Governo. Em 1914 transferiu-se novamente para a Faculdade de Medicina de Lisboa, aí se formando em 1916, seguindo no ano imediato para França como oficial médico do Corpo Expedicionário Português enviado para a frente ocidental da Grande Guerra. Casou em 1917 com Maria Amélia Leite da Cunha, de Arco de Baúlhe, exercendo a sua profissão naquela povoação durante algum tempo, transferindo-se depois para a Póvoa de Varzim, onde se fixou. Durante a epidemia de gripe pneumónica foi mobilizado em 1918 para Barcelos, cidade onde permaneceu cerca de um ano, colaborando no combate àquela doença, actividade que lhe deu notoriedade local e na imprensa. Em 1919 regressou à Póvoa de Varzim, abrindo consultório e assumindo as funções de médico escolar, actividade que manteria o resto da sua vida profissional. Aí participou na fundação do núcleo de Escutismo local e na expansão dos movimentos juvenis de inspiração católica. O seu trabalho em prol do escutismo mereceu-lhe ser agraciado, pelo Comissário Nacional com a Cruz de agradecimento e bons serviços, de ouro, e ser nomeado Comissário Geral Marítimo. Fervoroso católico, participou em diversos congressos e encontros e publicou diversos artigos advogando uma vertente religiosa e ética da ciência médica. A 3 de Julho de 1925 apresentou ao Congresso Eucarístico da Póvoa de Varzim, uma tese intitulada A Eucaristia e a Medicina, a qual foi bem aceite pelos meios católicos mais conservadores. Em 1926, no Congresso Mariano de Braga, apresentou o trabalho Maria e a Medicina e em 1927, comunicações ao Congresso Nacional do Apostolado da Oração e ao Congresso Litúrgico Nacional, intituladas A Oração e a Medicina e a A Extrema Unção e a Medicina. Por sua proposta, feita ao Congresso Litúrgico Nacional, foi criado o Secretariado Nacional do Apostolado dos Doentes, que teve grande adesão em todo o país. Como médico escolar do Liceu de Eça de Queirós, realizou em 1934 um estudo intitulado Desvios Morais dos Alunos sob o ponto de vista genital, o qual publicou como separata da revista Acção Médica. Mantendo-se no campo do integralismo católico, sendo fervoroso apoiante do salazarismo e do Estado Novo, realizou um ciclo de conferências, um pouco por todo o país, intitulado O Aspecto Social e Cristão da hora presente. Contribuiu para a fundação da Cozinha Económica da Póvoa, do Lactário de São Tarcísio e do Patronato-Oficina de S. José, instituições englobadas na Casa Poveira de Acção Social, e para o abastecimento de água à vila. Comendador-Cavaleiro da Ordem de São Gregório Magno. Foi autor das seguintes obras: Eucaristia e a Medicina, Maria e a Medicina, A Oração e a Medicina, A Extrema-Unção e a Medicina, S. José e os Trabalhadores, Imaculada Conceição, Política do Estado Novo na Póvoa do Varzim e Desvios Morais dos Alunos sob o ponto de vista genital.</t>
  </si>
  <si>
    <t>Mouquim, Vila Nova de Famalicão</t>
  </si>
  <si>
    <t>Póvoa de Varzim</t>
  </si>
  <si>
    <t>18-07-1890</t>
  </si>
  <si>
    <t>foi exonerado a seu pedido, com louvores. Médico municipal; Subdelegado de saúde no concelho de Praia da Vitória; Director clínico do Hospital da Misericórdia da mesma localidade; 1936-1940 − Delegado especial da Direcção-Geral de Saúde. Presidente da Junta Diocesana da Acção Católica de Coimbra; Delegado Provincial da Mocidade Portuguesa da Beira Litoral.</t>
  </si>
  <si>
    <t>Melgaço</t>
  </si>
  <si>
    <t>José Vítor de Oliveira Loureiro</t>
  </si>
  <si>
    <t>Raul de Mesquita Lima</t>
  </si>
  <si>
    <t>Antonino Raul da Mata Gomes Pereira</t>
  </si>
  <si>
    <t>Vila da Feira</t>
  </si>
  <si>
    <t>12-04-1899</t>
  </si>
  <si>
    <t>Advogado, notário</t>
  </si>
  <si>
    <t>até então era o presidente da câmara da Feira; foi exonerado a seu pedido com merecidos louvores pelo muito zelo, dedicação e patriotismo demonstrados no exercício daquele cargo. Lic. em Direito e Letras pela Universidade de Coimbra, exerceu durante largos anos o cargo de notário na sua terra natal, a Feira. Publicou diversos artigos na Revista «Aveiro e o Seu Distrito».</t>
  </si>
  <si>
    <t>Em 1941 foi nomeado para o Conselho Provincial do Douro Litoral. Quando foi nomeado, foi também nomeado representante do governo junto da Federação dos Municípios de Aguiar da Beira, Almeida, Celorico da Beira, Figueira de Castelo Rodrigo, Fornos de Algodres, Gouveia, Guarda, Meda, Pinhel, Sabugal, Trancoso e Vila Nova de Foz Côa, DGII nº 241, 16/10/1944. Foi exonerado deste cargo em 2/6/1947, DGII nº 130, 6/6/1947.</t>
  </si>
  <si>
    <t>Amílcar Coimbra Leitão</t>
  </si>
  <si>
    <t>nomeado por conveniência urgente de serviço público; era o presidente da CM Ferreia do Alentejo.</t>
  </si>
  <si>
    <t>em 1934 foi nomeado Juiz do Tribunal do Trabalho; em 1938 foi nomeado GC substituto também de Braga e era Instrutor da Polícia de Investigação Criminal de Braga. Foi nomeado por conveniência urgente de serviço público.</t>
  </si>
  <si>
    <t>depois foi presidente CM Porto e nessa altura era Coronel de infantaria.</t>
  </si>
  <si>
    <t>Foi comandante da GNR em Braga, Viana do Castelo e Porto. Comandante da Guarda Fiscal do Porto. Também já tinha sido presidente CM Viana do Castelo. Foi comendador das Ordens de Cristo e de Avis. Comandante da GNR nos distritos de Braga, Viana do Castelo e Porto; Comandante do Batalhão de Caçadores de Viana do Castelo; Chefe do Distrito de Recrutamento e Mobilização do Porto. Governador Civil substituto de Viana do Castelo; Presidente da Junta Geral do mesmo distrito.</t>
  </si>
  <si>
    <t>foi presidente substituto de Santarém</t>
  </si>
  <si>
    <t>Santa Cruz da Trapa, S. Pedro do Sul, Aveiro</t>
  </si>
  <si>
    <t>Lic. em Histórico-Filosóficas e em Direito, professor de liceu</t>
  </si>
  <si>
    <t>foi exonerado a seu pedido do cargo que exerceu com zêlo, dedicação e patriotismo. Filho de Maria José Teixeira de Almeida e de Luís Marques de Almeida. Licenciou-se primeiramente em Histórico-filosóficas pela Faculdade de Letras da Universidade do Porto e, mais tarde, em Direito, pela Universidade de Coimbra. Começou por leccionar no Liceu Nacional de Portalegre, onde conviveu com José Régio. A 8/12/1947 contraiu matrimónio com Maria Eduarda de Ataíde Sá e Melo Amaral Marques Teixeira, de quem teve dois filhos, João José Ataíde Amaral Marques Teixeira e Isabel Maria Amaral Marques Teixeira Soares Ferreira. Em 1963, o município viseense distinguiu-o com a Medalha de Ouro da Cidade. Em 1964, por deliberação do Conselho de Ministros, foi nomeado representante do Estado na Administração da CNE - Companhia Nacional de Electricidade.</t>
  </si>
  <si>
    <t>foi exonerado a seu pedido, com louvores. Filho de Maria José Teixeira de Almeida e de Luís Marques de Almeida. Licenciou-se primeiramente em Histórico-filosóficas pela Faculdade de Letras da Universidade do Porto e, mais tarde, em Direito, pela Universidade de Coimbra. Começou por leccionar no Liceu Nacional de Portalegre, onde conviveu com José Régio. A 8/12/1947 contraiu matrimónio com Maria Eduarda de Ataíde Sá e Melo Amaral Marques Teixeira, de quem teve dois filhos, João José Ataíde Amaral Marques Teixeira e Isabel Maria Amaral Marques Teixeira Soares Ferreira. Em 1963, o município viseense distinguiu-o com a Medalha de Ouro da Cidade. Em 1964, por deliberação do Conselho de Ministros, foi nomeado representante do Estado na Administração da CNE - Companhia Nacional de Electricidade.</t>
  </si>
  <si>
    <t>foi exonerado a seu pedido, com louvores. Depois foi presidente CM Viana do Castelo. Publicou um artigo: "Túnel do enlace ferroviário de Madrid", Técnica: Revista de Engenharia, nº 60 (Maio 1934), p. 461-462.</t>
  </si>
  <si>
    <t>antes tinha sido governador substituto em 1944; nomeado em comissão de serviço. Foi aluno do Liceu de Ponta Delgada, ingressando depois na Escola do Exército e prosseguiu uma carreira militar que terminaria em 1945 no posto de capitão de Infantaria. Em 1925, no posto de tenente, foi um dos fundadores do Escutismo Católico nos Açores, integrando a primeira Junta Regional que se formou em Agosto daquele ano, e o seu primeiro chefe regional, ou comissário. Em 1926 assumiu as primeiras funções de natureza política, quando desempenhou as funções de oficial-às-ordens do marechal Gomes da Costa, então exilado na ilha de São Miguel na sequência das desavenças surgidas nos meios político-militares após o Golpe de 28 de Maio de 1926. Ligando-se às grandes famílias terratenentes da ilha de São Miguel, e tendo ganho a confiança da Ditadura Nacional e depois do Estado Novo, iniciou uma importante carreira política que o levaria a ser chefe do gabinete militar e ajudante do Delegado Especial do Governo da República na guarnição de São Miguel e a lhe serem conferidas missões especiais de alta responsabilidade e confiança na administração político-militar dos Açores. Em 1945, tendo passado à situação de militar na reserva, assumiu o cargo vice-presidente da Câmara Municipal de Ponta Delgada. Para além das suas funções políticas, foi administrador da Fábrica de Tabaco Micaelense e cônsul da França em Ponta Delgada.</t>
  </si>
  <si>
    <t>depois foi GC Portalegre; foi homenageado com nome de rua.</t>
  </si>
  <si>
    <t>28-08-1895</t>
  </si>
  <si>
    <t>Juncal, Castelo Branco</t>
  </si>
  <si>
    <t>Filho de Manuel da Silva Salavisa e de Augusta dos Santos Silva Salavisa, faleceu em Lisboa. Casou com Encarnação da Silva Bastos Santos Salavisa e do casamento nasceram cinco filhos. Matriculou-se no Instituto Superior Técnico, não chegando a completar o curso de engenharia, pois ingressou na Escola do Exército, onde concluiu o curso de Infantaria. Posteriormente, formou-se em Direito em Lisboa. Combateu na 1ª Grande Guerra e posteriormente passou à reserva e ingressou no Ministério da Justiça, onde desempenhou altas funções. Foi Delegado do Governo, na Junta Nacional de Frutas, Secretário do Ministro do Comércio. Em sua homenagem existe no Juncal a Rua Doutor António Afonso Salavisa e uma lápide na casa onde nasceu, que aí foi colocada aquando da comemoração do cinquentenário da freguesia.</t>
  </si>
  <si>
    <t>Funcionário que foi nomeado GC e exerce esta magistratura em comissão de serviço público. Antes foi GC Castelo Branco. Filho de Manuel da Silva Salavisa e de Augusta dos Santos Silva Salavisa, faleceu em Lisboa. Casou com Encarnação da Silva Bastos Santos Salavisa e do casamento nasceram cinco filhos. Matriculou-se no Instituto Superior Técnico, não chegando a completar o curso de engenharia, pois ingressou na Escola do Exército, onde concluiu o curso de Infantaria. Posteriormente, formou-se em Direito em Lisboa. Combateu na 1ª Grande Guerra e posteriormente passou à reserva e ingressou no Ministério da Justiça, onde desempenhou altas funções. Foi Delegado do Governo, na Junta Nacional de Frutas, Secretário do Ministro do Comércio. Em sua homenagem existe no Juncal a Rua Doutor António Afonso Salavisa e uma lápide na casa onde nasceu, que aí foi colocada aquando da comemoração do cinquentenário da freguesia.</t>
  </si>
  <si>
    <t>Vale de Prazeres, Fundão</t>
  </si>
  <si>
    <t>Advogado, professor catedrático e advogado. O pai foi reitor da Fac. de Direito da Un. de Lisboa e foi presidente da CC. Ele doutorou-se em 1939, com 27 anos. Foi comissário nacional da Mocidade Portuguesa. Teve diversos cargos de nomeação governamental. Embaixador de Portugal em Madrid, 1961-1968.</t>
  </si>
  <si>
    <t>Filho do Dr. José Gabriel Pinto Coelho e de sua mulher D. Mariana do Carmo Gonçalves Zarco da Câmara, Luís Egas da Camara Pinto Coelho nasceu em Coimbra, onde seu pai era professor de Direito na universidade, e com 7 anos de idade, quando o seu pai foi transferido para a Universidade de Lisboa, foi morar para Lisboa onde estudou. Lic. em Direito pela Universidade de Lisboa, em 1934. Esteve em Roma, como bolseiro do Instituto para a Alta Cultura, de 1937 a 1939, ano em que se doutorou em Direito pela mesma Universidade. Foi secretário-inspector da Mocidade Portuguesa e, em 1936, foi como delegado nacional à Alemanha, conduzindo um grupo de 29 filiados da recém-criada organização a um encontro internacional de organizações de juventude, por ocasião dos Jogos Olímpicos de Berlim. Mais tarde, foi Comissário Nacional da Mocidade Portuguesa, desde 19 de Fevereiro de 1946 até 11 de Outubro de 1951. Exerceu os cargos de vogal da Junta Nacional da Marinha Mercante, da Comissão de Seguros de Guerra e da Junta Directiva da Causa Monárquica, de presidente da Associação de Jurisconsultos Católicos Portugueses, da Direcção Nacional da Liga Católica, e do Conselho de Administração da Tobis Portuguesa. Em 1952 deslocou-se a Angola e Moçambique em missão de estudo do Ministério do Ultramar. Presidiu ainda diversas delegações portuguesas a conferências internacionais. Até 1961 exerceu a sua actividade de advogado e de professor catedrático na Faculdade de Direito da Universidade de Lisboa, publicou diversos trabalhos, traduziu para português várias obras de autores italianos, pertenceu à redacção da revista Rumo e colaborou no Anuário de Estudos Legislativos de Roma. Em 1968 saíu de Espanha para ir morar no Brasil, onde trabalhou como jurisconsulto em São Paulo durante dois anos. Em 1970 foi convidado para ocupar as funções de adido cultural da Embaixada de Portugal, no Rio de Janeiro, onde esteve até 1972. Nesse ano foi nomeado Embaixador em Buenos Aires. Manteve-se no posto que ocupava na Argentina, ainda depois da revolução de 25 de Abril de 1974, enquanto o Dr. Mário Soares foi Ministro dos Negócios Estrangeiros. Foi exonerado logo após os acontecimentos de 11 de Março de 1975 e voltou para o Brasil, onde trabalhou como jurisconsulto, por mais dois anos, no Rio de Janeiro. Em 1977 voltou para Madrid, onde foi administrador de uma companhia seguradora, e aí morou por mais de 15 anos, até quase ao fim da sua vida. Morreu em Lisboa com 83 anos de idade. Era comendador da ordem de Cristo, grã-cruz das ordens do Infante D. Henrique e da Instrução Pública e da ordem de Cisneros, em Espanha. Foi, também, 1240º Sócio do Clube Tauromáquico Português. Casou primeira vez em Lisboa, Pena, a 6 de Novembro de 1935 com Maria da Madre de Deus Amado Braamcamp Freire (Soure, Pombalinho, 17 de Maio de 1915 - Lisboa, 27 de Maio de 2008), filha do 4º Barão de Almeirim e de sua mulher, e teve cinco filhos e uma filha, entre os quais o pintor Luís Pinto Coelho, e é avô de José Pinto Coelho, presidente do PNR, do cartunista Luís Pinto Coelho e da jornalista Sofia Pinto Coelho. Casou segunda vez no Consulado-Geral de Portugal no Rio de Janeiro, Rio de Janeiro, a 6 de Julho de 1971 com Katharine Rodney Graf (Long Beach, Califórnia, 6 de Junho de 1931), divorciada de James Robert Talbot, Jr.</t>
  </si>
  <si>
    <t>Funcionário que foi nomeado GC e exerce esta magistratura em comissão de serviço público. Foi presidente da conselhia da UN, administrador do concelho de Fornos de Algodres. Tinha ideias monárquicas e afastou-se do regime. Em 1955 foi para conservador do registo predial de Coimbra. Repetiu.</t>
  </si>
  <si>
    <t>Já tinha sido antes. Funcionário que foi nomeado GC e exerce esta magistratura em comissão de serviço público. Foi presidente da conselhia da UN, administrador do concelho de Fornos de Algodres. Tinha ideias monárquicas e afastou-se do regime. Em 1955 foi para conservador do registo predial de Coimbra.</t>
  </si>
  <si>
    <t>Dr. / juiz de direito</t>
  </si>
  <si>
    <t>nomeado por conveniência urgente de serviço público; juiz de direito exercendo, em comissão de serviço, as funções de ajudante do procurador da República no círculo judicial dos Açores.</t>
  </si>
  <si>
    <t>22-02-1899</t>
  </si>
  <si>
    <t>06-01-1885</t>
  </si>
  <si>
    <t>Alcáçovas, Viana do Alentejo</t>
  </si>
  <si>
    <t>faleceu no cargo. Obras publicadas: A adubação profissional dos arrozeiros diplomados pelo P.E. V. S. na província de Moçambique, Setúbal: Ministério da Economia. DGSA. Posto Experimental do Vale do Sado, 1956. A missão de estudo a alguns regadios espanhóis, Lisboa: Ministério da Economia. Brigada Técnica da XIII Região, 1960. A actuação dos arrozeiros diplomados pelo P.E.V.S. na Província de Moçambique, Setúbal: Ministério da Economia. Direcção Geral dos Serviços Agrícolas. Posto experimental do Valedo, 1956.</t>
  </si>
  <si>
    <t>Lic. em Economia pelo Fac. de Economia da Un. do Porto. Foi vereador em Aveiro em 1976, deputado entre 1987 e 1990. Ligado ao futebol e à Liga de Clubes. Foi presidente do Clube Beira-Mar. Presidente da Federação Portuguesa de Futebol. Presidente da Assembleia-Geral da Associação Industrial de Aveiro. Tem louvores militares.</t>
  </si>
  <si>
    <t>01-08-1898</t>
  </si>
  <si>
    <t>04-10-1894</t>
  </si>
  <si>
    <t>12-03-1891</t>
  </si>
  <si>
    <t>13-11-1890</t>
  </si>
  <si>
    <t>03-04-1890</t>
  </si>
  <si>
    <t>28-08-1889</t>
  </si>
  <si>
    <t>06-12-1898</t>
  </si>
  <si>
    <t>22-02-1898</t>
  </si>
  <si>
    <t>28-12-1892</t>
  </si>
  <si>
    <t>02-04-1892</t>
  </si>
  <si>
    <t>12-11-1894</t>
  </si>
  <si>
    <t>03-10-1899</t>
  </si>
  <si>
    <t>01-08-1895</t>
  </si>
  <si>
    <t>13-03-1891</t>
  </si>
  <si>
    <t>12-03-1897</t>
  </si>
  <si>
    <t>14-11-1882</t>
  </si>
  <si>
    <t>26-07-1889</t>
  </si>
  <si>
    <t>23-11-1893</t>
  </si>
  <si>
    <t>10-02-1893</t>
  </si>
  <si>
    <t>07-05-1892</t>
  </si>
  <si>
    <t>31-08-1892</t>
  </si>
  <si>
    <t xml:space="preserve">exonerado a seu pedido com louvores; foi homenageado pela CM Aveiro em 11/9/1959 com a Medalha de Ouro da Cidade. Advogado; Magistrado. Além da advocacia, exerceu as funções de Juiz de Direito; 1946 – Ingressa nos CTT, onde foi Chefe de secção, Chefe de repartição, Director de serviços e
Administrador. </t>
  </si>
  <si>
    <t>foi nomeado por conveniência urgente de serviço público; voltou a ser em 1968. Filho do Dr. Querubim do Vale Guimarães. Frequentou a faculdade de Direito em Coimbra, mas acabou por terminar a licenciatura em 1938 em Lisboa, tendo então sido aluno do Professor Marcello Caetano. Entrou para os C.T.T. e rapidamente ascendeu à categoria de Director de Serviços, tendo posteriormente sido nomeado Administrador-Geral. Janeiro de 1974: foi agraciado com a Ordem do Infante D. Henrique, pelos serviços prestados. Foi administrador e presidente do Conselho de Administração dos Estaleiros de S. Jacinto e presidente vitalício da Fundação Carlos Roeder. Permitiu a realização dos Congressos da Oposição Democrática, em Aveiro, e foi talvez esse mesmo motivo que fez com que, em 1985, Mário Soares o convidasse para mandatário distrital da sua campanha.</t>
  </si>
  <si>
    <t>31-06-2011</t>
  </si>
  <si>
    <t>03-10-1878</t>
  </si>
  <si>
    <t>Santiago de Cassurrães, Mangualde, Viseu</t>
  </si>
  <si>
    <t>médico municipal</t>
  </si>
  <si>
    <t>faleceu no cargo. Foi homenageado com busto em Mangualde.</t>
  </si>
  <si>
    <t>depois foi GC Porto</t>
  </si>
  <si>
    <t>comendador da Confraria do Vinho Verde. Antes foi Vice-GC Porto.</t>
  </si>
  <si>
    <t>antes foi presidente CM Ourém; frequência da Faculda de Direito.</t>
  </si>
  <si>
    <t>Vila Nova de Ourém</t>
  </si>
  <si>
    <t>Deputado AR antes, 1999, 2005</t>
  </si>
  <si>
    <t xml:space="preserve">ele foi eleito deputado em 1005, mas renunciou para ser GC Santarém. Presidente da Federação Distrital Santarém PS. Foi também adjunto do Governador Civil de Santarém e vereador da Câmara Municipal de Ourém. É sócio de oito empresas das áreas da construção civil, imobiliário, comércio de produtos de higiene, cuja gerência está nas mãos dos sócios. Passou por vários cargos dentro da estrutura socialista, desde presidente da federação distrital da Juventude Socialista. Passou pelo associativismo na cidade, tendo sido presidente de instituições como os bombeiros voluntários, centro recreativo e cultural de S. Gens e jardim infantil de Ourém. </t>
  </si>
  <si>
    <t>Lourenço Marques, Moçambique</t>
  </si>
  <si>
    <t>Lic. no Instituto Superior Técnico de Lisboa, em 1961. Mais tarde seria ainda Vereador da Câmara Municipal de Loulé, sob a Presidência do Prof. Joaquim Vairinhos. Dedicou-se depois à actividade comercial e turística.</t>
  </si>
  <si>
    <t>José António Guerreiro Cavaco</t>
  </si>
  <si>
    <t>industrial</t>
  </si>
  <si>
    <t>Loulé</t>
  </si>
  <si>
    <t>Salir</t>
  </si>
  <si>
    <t>De 1985 a 1989 foi presidente CM Loulé. Diretor de clube desportivo.</t>
  </si>
  <si>
    <t>cargo vagou pela sua nomeação para Ministro do Interior (1961-1968). Licenciado em Medicina e Cirurgia na Universidade de Coimbra. Foi médico no hospital de Gouveia. Veio contudo a abandonar as funções de médico para se dedicar à política. Em 1933 foi eleito presidentre do Centro Académico de Democracia Cristã, onde se revelou um grande defensor do Estado Novo. Foi subdelegado regional da Mocidade Portuguesa. Em 1952 foi eleito presidente da Comissão Distrital da União Nacional da Guarda. Foi nomeado para Ministro do Interior (1961-1968), tendo sido responsável pelas ondas de repressão sobre o movimento estudantil de 1962, e as manifestações operárias de 1 de Maio desse mesmo ano.</t>
  </si>
  <si>
    <t>antes foi presidente CM Alcanena; nomeado por conveniência urgente de serviço público; foi exonerado a seu pedido, com louvores.</t>
  </si>
  <si>
    <t>antes tinha sido GC do Funchal e também presidente CM Funchal</t>
  </si>
  <si>
    <t>nomeado por conveniência urgente do serviço público; foi exonerado a seu pedido, com louvores; depois foi para Ponta Delgada, com o mesmo cargo. Também foi presidente CM Funchal.</t>
  </si>
  <si>
    <t>Conservador do Registo Civil e Predial</t>
  </si>
  <si>
    <t>Paços de Vilharigues, Vouzela</t>
  </si>
  <si>
    <t>28-03-1899</t>
  </si>
  <si>
    <t>Argela, Caminha</t>
  </si>
  <si>
    <t>Vila Praia de Âncora, Caminha</t>
  </si>
  <si>
    <t xml:space="preserve">foi nomeado por conveniência urgente de serviço. Exerceu clínica em Beja e foi médico dos serviços de cirurgia do Hospital Civil de Beja e presidente da comissão administrativa do mesmo. Médico do comissariado de desemprego e da caixa de previdência. Presidente do Grémio da Lavoura. Também era lavrador. Antes foi vice-presidente da CM Beja. Vice-presidente da FNPT, delegado provincial da Mocidade Portuguesa. Presidente da concelhia da UN de Lisboa. Medalha de dedicação da Legião Portuguesa. </t>
  </si>
  <si>
    <t>Lic. em Medicina e Cirurgia, médico</t>
  </si>
  <si>
    <t>foi exonerado a seu pedido do cargo que exerceu com zêlo, dedicação e competência. Foi homenageado com nome de praça.</t>
  </si>
  <si>
    <t>Eng. Geógrafo, Doutor em Matemática</t>
  </si>
  <si>
    <t>Membro da Academia das Ciências de Lisboa, eleito em 20 de Maio de 1971. Vastíssima obra publicada.</t>
  </si>
  <si>
    <t>Lic. em Ciências Matemáticas (1939) e em Engenharia Geográfica (1940) pela Universidade de Lisboa. Ingressou no corpo docente da Faculdade de Ciências da Universidade de Coimbra em 1941, como assistente do 1.º grupo (Análise e Geometria) da 1.ª secção. Aprovado por unanimidade no concurso para Professor de cadeiras e cursos anexos de Desenho na Faculdade de Ciências (provido em 11.01.1949). Em 1959 obteve o doutoramento em Matemática com 19 valores, na Universidade de Coimbra, com a dissertação Sobre a Teoria da Aproximação Funcional. Em 1959/1960 estudou Métodos Estocásticos na Universidade de Göttingen (Alemanha Federal) com uma bolsa do Instituto de Alta Cultura, seguindo os seminários do Professor Konrad Jacobs. No regresso à Faculdade dirigiu a cadeira de Álgebra; foi um dos impulsionadores da mais tarde chamada Escola Portuguesa de Álgebra Linear, que alcança grande prestígio internacional. Aprovado no concurso para Professor Extraordinário da Faculdade de Ciências da Universidade de Coimbra em 1963; apresentou a dissertação Matrizes de elementos não negativos. Matrizes estocásticas. Professor Agregado no mesmo ano. Aprovado no concurso para Professor Catedrático da Faculdade de Ciências da Universidade de Coimbra (9 de Julho de 1966). Exerce então as funções de Secretário da Faculdade de Ciências da sua Universidade até 1968, retomando-as no biénio de 1970-72. Em 25 de Abril de 1968 foi nomeado Professor Catedrático em comissão de serviço na Universidade de Lourenço Marques (Estudos Gerais Universitários de Moçambique), situação em que se manteve até 1970. De 1976 a 1978 desempenha novamente as funções de Presidente do Conselho Directivo da Faculdade de Ciências e Tecnologia da Universidade de Coimbra, e desta última data a 1982 as de Vice-Reitor da Universidade. Director da Biblioteca Geral da Universidade desde 1978 até à data da jubilação. A partir de 1979 colaborou na criação da Escola Superior de Formação de Professores de Cabo Verde, onde profere vários ciclos de conferências sobre Matemática e História. Nos anos lectivos de 1980-81 a 1982-83 leccionou o seminário "História da Cultura Portuguesa - O Renascimento" na Faculdade de Letras da Universidade de Lisboa. Em 1986 foi Director de Estudos Convidado na École des Hautes Études en Sciences Sociales da Sorbonne.</t>
  </si>
  <si>
    <t>foi exonerado a seu pedido, com louvores. Foi homenageado com nome de rua em Odemira.</t>
  </si>
  <si>
    <t>Cortiçada, Aguiar da Beira</t>
  </si>
  <si>
    <t>Sequeiros, Aguiar da Beira</t>
  </si>
  <si>
    <t>Ovar</t>
  </si>
  <si>
    <t>Lousã</t>
  </si>
  <si>
    <t>31-12-1899</t>
  </si>
  <si>
    <t xml:space="preserve">Tem obras publicadas. </t>
  </si>
  <si>
    <t>é um magistrado. Funcionário que foi nomeado por conveniência urgente de serviço público. Antes tinha sido presidente da comissão administrativa da Lousã e GC Santarém. Tem obras publicadas.</t>
  </si>
  <si>
    <t>exonerado a seu pedido com louvores; depois foi nomeado GC Leiria.</t>
  </si>
  <si>
    <t>antes tinha sido GC Aveiro.</t>
  </si>
  <si>
    <t>Besouro, Faro</t>
  </si>
  <si>
    <t>Conceição de Faro</t>
  </si>
  <si>
    <t>Sazes de Lorvão, Penacova, Coimbra</t>
  </si>
  <si>
    <t>Jorge Manuel Nogueiro Gomes</t>
  </si>
  <si>
    <t>Entre 1974 e 1976 foi presidente da comissão administrativa da CM Alcácer do Sal.</t>
  </si>
  <si>
    <t>já tinha sido antes</t>
  </si>
  <si>
    <t>foi exonerado a seu pedido, com louvores. Tem obras publicadas: A evolução recente da conta geral do Estado, Lisboa, 1959. O Tribunal de Contas, Lisboa, Tribunal de Contas, 1962. A fiscalização superior e o orçamento do estado, ed. lit. V Congresso Internacional das Instituições Superiores de Fiscalização das Finanças Públicas, Lisboa, Tribunal de Contas, 1965.</t>
  </si>
  <si>
    <t>transitou de regime, antes foi vice-presidente CM Seia.</t>
  </si>
  <si>
    <t>Cerdeira, Arganil</t>
  </si>
  <si>
    <t>médico pela Universidade de Coimbra (1927), foi logo provido interinamente no 3.º partido médico de Arganil, tendo exercido muitos anos no Hospital Condessa das Canas, em Arganil, político, fundador do Partido Socialista. Maçon, Republicano Socialista. Opositor ao Estado Novo. Esteve no “reviralho” e nas campanhas de Norton de Matos e Humberto Delgado. Escondeu em sua casa “clandestinos” perseguidos pela Polícia Política. Atendeu na Serra de Arganil graciosamente quem procurava os seus cuidados médicos.</t>
  </si>
  <si>
    <t>Vila Velha de Ródão</t>
  </si>
  <si>
    <t>PE 1987</t>
  </si>
  <si>
    <t>Lic. em Direito, advogado / conservador do registo de automóveis de Lisboa / conservador do registo predial de Ponta Delgada, Vila Franca do Campo e Ribeira Grande</t>
  </si>
  <si>
    <t>foi presidente CM Gavião e grande proprietário rural.</t>
  </si>
  <si>
    <t>depois foi presidente CM Viana do Castelo</t>
  </si>
  <si>
    <t>Brava, Mindelo, Cabo Verde</t>
  </si>
  <si>
    <t>Também foi GC Viseu de 5 de Maio de 1926 e 10 de Outubro de 1927.</t>
  </si>
  <si>
    <t>foi exonerado a seu pedido, com louvores. Tem obras publicadas: Relatório da Comissão de povoamento de Cabo Delgado do ano de 1966, Cabo Delgado, Junta Provincial de Povoamento, 1967. Relatório da Comissão de povoamento de Cabo Delgado do ano de 1966, Cabo Delgado, Junta Provincial de Povoamento, 1967. Contribuição dos muçulmanos portugueses para a estabilidade nacional em Moçambique, Revista militar, A. 24, nº 5 (Mai. 1972), p.205-233.</t>
  </si>
  <si>
    <t>antes foi presidente CM Figueira da Foz; foi nomeado por conveniência urgente de serviço público. Faleceu no Estoril. Atingiu o posto de coronel de Infantaria. Foi administrador colonial, governador do Distrito de Cabo Delgado, em Moçambique (1961 a 1969), governador civil do Distrito Autónomo de Ponta Delgada (6 de Agosto de 1970 a 18 de Fevereiro de 1974) e governador de Cabo Verde (Março a 25 de Abril de 1974). Regressou a Portugal em 1969 onde passou à reserva. Integrou então os quadros da Administração Ultramarina, como inspector superior, sendo nomeado governador de Cabo Verde, cargo que exercia aquando do 25 de Abril de 1974, sendo em consequência exonerado por decreto da Junta de Salvação Nacional. O seu nome é recordado na toponímia de uma povoação da Província de Cabo Delgado, chamada Basílio Seguro.</t>
  </si>
  <si>
    <t>foi nomeado por conveniência urgente de serviço público; até então era o presidente CM Meda. Faleceu em Souropires (Pinhel), onde residia. Foi presidente da Assembleia Municipal de Meda, tendo exercido funções de director na antiga petrolífera SACOR.</t>
  </si>
  <si>
    <t>depois foi presidente CM Valongo. Frequentou os liceus Alexandre Herculano e Rodrigues de Freitas no Porto. Fez Licenciatura na Faculdade de Medicina da Universidade do Porto, com uma média final de 15 valores em 1960. Fez o Serviço Militar como miliciano médico no Porto e uma comissão de serviço em Cabo Verde de 1962 a 1964. Fez os internatos médicos (geral e complementar de cirurgia), no Hospital Geral de Santo António, no Porto. Continuou no Hospital de Santo António como cirurgião geral e frequentou com aproveitamento o internato complementar de gastrenterologia. Em 1983: integrado na carreira de Clínica Geral com grau de consultor, sendo posteriormente nomeado Director do Centro de Saúde de Aldoar-Ramalde. Atinge nessa data o grau de assessor e a função de chefe de serviço na Saúde. É nomeado, em 1987, vogal médico da Comissão Instaladora da Administração Regional de Saúde do Porto, ocupando nesse mesmo ano o cargo de Presidente da Administração Regional de Saúde do Porto. Em Julho de 1990 foi nomeado Director do Hospital de Valongo. Presidente do Conselho de Administração dos Serviços Municipalizados das Águas de Valongo e do Conselho de Administração da Lipor – Serviço Intermunicipalizado de Gestão de Resíduos do Grande Porto. Vice-Presidente do Futebol Clube do Porto. Autor do livro «O Municipalismo em Portugal» e é auditor do Instituto de Defesa Nacional.</t>
  </si>
  <si>
    <t>foi presidente CM Batalha.</t>
  </si>
  <si>
    <t>Batalha</t>
  </si>
  <si>
    <t>até então tinha sido presidente CM Lousã; foi eleito deputado em 2005. Magistério Primário / Pós-Graduação em Administração e Políticas Públicas.</t>
  </si>
  <si>
    <t>funcionário da DSL / funcionário público</t>
  </si>
  <si>
    <t>Bordeira, Aljezur</t>
  </si>
  <si>
    <t>Lagos</t>
  </si>
  <si>
    <t>foi vice-presidente da CM Estarreja entre 1953 e 1954, transitou de regime.</t>
  </si>
  <si>
    <t xml:space="preserve">foi presidente CM Santo Tirso; em 2005 foi eleito deputado da Assembleia da República. </t>
  </si>
  <si>
    <t>nomeado por conveniência urgente de serviço público; exonerado a seu pedido, com louvores. Foi presidente da Comissão Administrativa da CM Angra do Heroismo em 1938.</t>
  </si>
  <si>
    <t>Stª Maria de Sardoura, Castelo de Paiva</t>
  </si>
  <si>
    <t>Espinho</t>
  </si>
  <si>
    <t>Deputado AR antes e durante, 1983, 1985, 1987, 1991, 1995 (suspendeu o mandato), 1999</t>
  </si>
  <si>
    <t>antes foi presidente CM Mora.</t>
  </si>
  <si>
    <t>Mora</t>
  </si>
  <si>
    <t>17-07-1897</t>
  </si>
  <si>
    <t>técnico de rádio</t>
  </si>
  <si>
    <t>Lourinhã</t>
  </si>
  <si>
    <t>nomeado por conveniência urgente de serviço público; em 1985 foi presidente CM Porto.</t>
  </si>
  <si>
    <t xml:space="preserve">Foi presidente da comissão administrativa de Campo Maior. Grande proprietário, lavrador. Foi presidente do Conselho Geral do Grémio da Lavoura e do Sindicato Agrícola, vice-provedor da Misericórdia, delegado do governo junto da Federação Nacional dos Industriais de Moagem, chefe de gabinete do Ministro da Agricultura. </t>
  </si>
  <si>
    <t>01-01-1892</t>
  </si>
  <si>
    <t>até então era o presidente da CM Espinho. Tem obras publicadas: Reabilitação dos doentes de Hansen, Coimbra, 1964. Lepra / Roland Chaussinand, Paulo Lisboa Mendes ; pref. Augusto Braga Castro Soares. Lisboa6c[s.n.], 1957. A lepra na infância, Coimbra, 1963. Inquérito epidermiológico sobre a brucelose humana em Portugal, com Luis A. C. R. Cayolla de Motta, Lisboa, Direcção Geral de Saúde, 1900. Intoxicação alimentar coletiva (possivelmentero-toxina estafilococica), com Bernardino de Pinho, Fernando de Melo Caeiro, 1953.</t>
  </si>
  <si>
    <t>AN</t>
  </si>
  <si>
    <t>AC e AR</t>
  </si>
  <si>
    <t>1º Governo Regional dos Açores; antes foi deputado à Assembleia Constituinte; depois foi deputado do PSD e presidente da Assembleia da República. Licenciatura em Direito / Mestrado em Direito / Doutoramento Honoris Causa em Ciências Económicas.</t>
  </si>
  <si>
    <t>AR 1988</t>
  </si>
  <si>
    <t>jornalista</t>
  </si>
  <si>
    <t>Nunca concluiu a lic. em Direito.</t>
  </si>
  <si>
    <t>Ensino secundário / curso técnico superior têxtil; tirou cursos técnicos em França, ligados ao têxtil e ao marketing; foi director de produção e director comercial na área do têxtil; foi presidente da Comissão Regional de Turismo de 1980 a 1982; Presidente da Turistrela de 1980 a 1988; presidente da comissão política concelhia da Covilhã (PSD).</t>
  </si>
  <si>
    <t>Nº</t>
  </si>
  <si>
    <t>%</t>
  </si>
  <si>
    <t>média</t>
  </si>
  <si>
    <t>De 0 a 1 ano</t>
  </si>
  <si>
    <t>Entre 1 ano e 2 anos</t>
  </si>
  <si>
    <t>Entre 2 e 4 anos</t>
  </si>
  <si>
    <t>Entre 4 e 8 anos</t>
  </si>
  <si>
    <t>Mais de 8 anos</t>
  </si>
  <si>
    <t>Total de mandatos apurados</t>
  </si>
  <si>
    <t>Maior permanência no cargo</t>
  </si>
  <si>
    <t>Média de anos no cargo</t>
  </si>
  <si>
    <t>Duração dos mandatos dos Governadores Civis (em anos)</t>
  </si>
  <si>
    <t>Total de indivíduos</t>
  </si>
  <si>
    <t>Total apurado</t>
  </si>
  <si>
    <t>Média de idades na posse</t>
  </si>
  <si>
    <t>Partido Político</t>
  </si>
  <si>
    <t>Henrique António de Oliveira Troncho</t>
  </si>
  <si>
    <t>Aposentado. Presidente da Federação Distrital de Évora do PS; Presidente da Comissão de Participação e Consulta da Segurança Social de Évora (1977-1980); Membro do Grupo de Gestão da Casa Pia de Évora (1980-1983); Presidente do Centro Regional de Segurança Social Évora (1984-1993); Vogal do Centro Regional de Segurança Social do Alentejo (1993-1995); Ex-Vereador na C.M. de Évora; Ex-Membro da Assembleia Municipal de Évora; Director de Campanha do Distrito de Évora de Mário Soares e Jorge Sampaio (Presidenciais); Ex-Dirigente da Comissão Pró-Sindicato dos Professores, 1975; Membro do Conselho de Administração da HabÉvora (Gestão Habitacional, E.M.), 2004; Fundador da Cooperativa de Habitação HabitÉvora; Dirigente Desportivo do Grupo Desportivo "Unidos da Giesteira". Director Distrital da Segurança Social de Évora (1977-1980).</t>
  </si>
  <si>
    <t>Voltou a ser nomeado.</t>
  </si>
  <si>
    <t>Lic. em Sociologia, funcionário da segurança social</t>
  </si>
  <si>
    <t>Já tinha sido antes; foi eleito deputado, e renunciou ao mandato de GC</t>
  </si>
  <si>
    <t>cv completo no ficheiro; Lic. em Direito; é também deputado na Assembleia da República, cargo que exerceu durante 1 ano e meio, mas no resto do tempo optou sempre pelo cargo de presidente do governo regional.</t>
  </si>
  <si>
    <t>Total</t>
  </si>
  <si>
    <t>irmão da presidente de Miranda do Corvo. Publicou livro: Jaime Ramos (2011), Não Basta Mudar as Moscas. Propostas para restaurar a República, Lisboa, Chiado Editora.</t>
  </si>
  <si>
    <t>Total de indivíduos antes e depois de 1974</t>
  </si>
  <si>
    <t>Grupo profissional dos Governadores Civis, 1936-1974</t>
  </si>
  <si>
    <t>Habilitações dos Governadores Civis, 1936-1974</t>
  </si>
  <si>
    <t>Média</t>
  </si>
  <si>
    <t>Grupo profissional dos Governadores Civis, 1974-2011</t>
  </si>
  <si>
    <t>Governadores Civis</t>
  </si>
  <si>
    <t>1936-1974</t>
  </si>
  <si>
    <t>1974-2011</t>
  </si>
  <si>
    <t>Habilitações dos Governadores Civis, 1974-2011</t>
  </si>
  <si>
    <t>Isilda Maria Prazeres dos Santos Varges Gomes</t>
  </si>
  <si>
    <t>nº 177, 30/07/1960</t>
  </si>
</sst>
</file>

<file path=xl/styles.xml><?xml version="1.0" encoding="utf-8"?>
<styleSheet xmlns="http://schemas.openxmlformats.org/spreadsheetml/2006/main">
  <numFmts count="3">
    <numFmt numFmtId="164" formatCode="dd\-mmm\-yy"/>
    <numFmt numFmtId="165" formatCode="dd/mm/yyyy;@"/>
    <numFmt numFmtId="166" formatCode="0.0"/>
  </numFmts>
  <fonts count="14">
    <font>
      <sz val="10"/>
      <name val="Arial"/>
    </font>
    <font>
      <sz val="10"/>
      <name val="Arial"/>
      <family val="2"/>
    </font>
    <font>
      <sz val="12"/>
      <name val="Times New Roman"/>
      <family val="1"/>
    </font>
    <font>
      <b/>
      <sz val="10"/>
      <name val="Arial"/>
      <family val="2"/>
    </font>
    <font>
      <i/>
      <sz val="10"/>
      <name val="Arial"/>
      <family val="2"/>
    </font>
    <font>
      <sz val="8"/>
      <color indexed="8"/>
      <name val="MS Sans Serif"/>
      <family val="2"/>
    </font>
    <font>
      <sz val="10"/>
      <name val="Arial"/>
      <family val="2"/>
    </font>
    <font>
      <sz val="10"/>
      <color indexed="8"/>
      <name val="Arial"/>
      <family val="2"/>
    </font>
    <font>
      <b/>
      <sz val="10"/>
      <color indexed="8"/>
      <name val="Arial"/>
      <family val="2"/>
    </font>
    <font>
      <b/>
      <sz val="10"/>
      <name val="Arial"/>
      <family val="2"/>
    </font>
    <font>
      <sz val="9"/>
      <name val="Arial"/>
      <family val="2"/>
    </font>
    <font>
      <sz val="10"/>
      <name val="Arial"/>
      <family val="2"/>
    </font>
    <font>
      <sz val="10"/>
      <name val="Verdana"/>
      <family val="2"/>
    </font>
    <font>
      <sz val="9.5"/>
      <color rgb="FF555555"/>
      <name val="Arial"/>
      <family val="2"/>
    </font>
  </fonts>
  <fills count="3">
    <fill>
      <patternFill patternType="none"/>
    </fill>
    <fill>
      <patternFill patternType="gray125"/>
    </fill>
    <fill>
      <patternFill patternType="solid">
        <fgColor indexed="9"/>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style="medium">
        <color indexed="22"/>
      </right>
      <top style="thin">
        <color indexed="8"/>
      </top>
      <bottom style="thin">
        <color indexed="8"/>
      </bottom>
      <diagonal/>
    </border>
    <border>
      <left/>
      <right style="medium">
        <color indexed="22"/>
      </right>
      <top/>
      <bottom style="thin">
        <color indexed="8"/>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297">
    <xf numFmtId="0" fontId="0" fillId="0" borderId="0" xfId="0"/>
    <xf numFmtId="0" fontId="0" fillId="0" borderId="0" xfId="0" applyAlignment="1">
      <alignment wrapText="1"/>
    </xf>
    <xf numFmtId="0" fontId="5" fillId="0" borderId="1" xfId="0" applyFont="1" applyFill="1" applyBorder="1" applyAlignment="1">
      <alignment horizontal="left" wrapText="1"/>
    </xf>
    <xf numFmtId="0" fontId="6" fillId="0" borderId="2" xfId="0" applyFont="1" applyBorder="1" applyAlignment="1">
      <alignment wrapText="1"/>
    </xf>
    <xf numFmtId="14" fontId="6" fillId="0" borderId="2" xfId="0" applyNumberFormat="1" applyFont="1" applyBorder="1" applyAlignment="1">
      <alignment wrapText="1"/>
    </xf>
    <xf numFmtId="14" fontId="6" fillId="0" borderId="2" xfId="0" applyNumberFormat="1" applyFont="1" applyBorder="1" applyAlignment="1">
      <alignment horizontal="justify" wrapText="1"/>
    </xf>
    <xf numFmtId="0" fontId="6" fillId="0" borderId="3" xfId="0" applyFont="1" applyBorder="1" applyAlignment="1">
      <alignment wrapText="1"/>
    </xf>
    <xf numFmtId="0" fontId="7" fillId="0" borderId="2" xfId="0" applyFont="1" applyFill="1" applyBorder="1" applyAlignment="1">
      <alignment horizontal="left" wrapText="1"/>
    </xf>
    <xf numFmtId="14" fontId="6" fillId="0" borderId="2" xfId="0" applyNumberFormat="1" applyFont="1" applyFill="1" applyBorder="1" applyAlignment="1">
      <alignment wrapText="1"/>
    </xf>
    <xf numFmtId="0" fontId="6" fillId="0" borderId="2" xfId="0" applyFont="1" applyFill="1" applyBorder="1" applyAlignment="1">
      <alignment wrapText="1"/>
    </xf>
    <xf numFmtId="0" fontId="6" fillId="0" borderId="2" xfId="0" applyFont="1" applyFill="1" applyBorder="1" applyAlignment="1">
      <alignment horizontal="justify" wrapText="1"/>
    </xf>
    <xf numFmtId="0" fontId="7" fillId="0" borderId="6" xfId="0" applyFont="1" applyFill="1" applyBorder="1" applyAlignment="1">
      <alignment horizontal="left" wrapText="1"/>
    </xf>
    <xf numFmtId="164" fontId="7" fillId="0" borderId="2" xfId="0" applyNumberFormat="1" applyFont="1" applyFill="1" applyBorder="1" applyAlignment="1">
      <alignment horizontal="right" wrapText="1"/>
    </xf>
    <xf numFmtId="0" fontId="7" fillId="0" borderId="2" xfId="0" applyFont="1" applyFill="1" applyBorder="1" applyAlignment="1">
      <alignment horizontal="right" wrapText="1"/>
    </xf>
    <xf numFmtId="0" fontId="6" fillId="0" borderId="2" xfId="0" applyFont="1" applyFill="1" applyBorder="1" applyAlignment="1">
      <alignment horizontal="right" wrapText="1"/>
    </xf>
    <xf numFmtId="0" fontId="6" fillId="0" borderId="2" xfId="0" applyFont="1" applyBorder="1" applyAlignment="1">
      <alignment horizontal="right" wrapText="1"/>
    </xf>
    <xf numFmtId="17" fontId="6" fillId="0" borderId="2" xfId="0" applyNumberFormat="1" applyFont="1" applyFill="1" applyBorder="1" applyAlignment="1">
      <alignment horizontal="right" wrapText="1"/>
    </xf>
    <xf numFmtId="0" fontId="5" fillId="0" borderId="0" xfId="0" applyFont="1" applyFill="1" applyBorder="1" applyAlignment="1">
      <alignment horizontal="left" wrapText="1"/>
    </xf>
    <xf numFmtId="0" fontId="6" fillId="0" borderId="2" xfId="0" applyFont="1" applyFill="1" applyBorder="1" applyAlignment="1">
      <alignment horizontal="left" wrapText="1"/>
    </xf>
    <xf numFmtId="164" fontId="7" fillId="0" borderId="2" xfId="0" applyNumberFormat="1" applyFont="1" applyFill="1" applyBorder="1" applyAlignment="1">
      <alignment horizontal="left" wrapText="1"/>
    </xf>
    <xf numFmtId="0" fontId="7" fillId="0" borderId="0" xfId="0" applyFont="1" applyFill="1" applyBorder="1" applyAlignment="1">
      <alignment horizontal="left" wrapText="1"/>
    </xf>
    <xf numFmtId="14" fontId="6" fillId="0" borderId="2" xfId="0" applyNumberFormat="1" applyFont="1" applyFill="1" applyBorder="1" applyAlignment="1">
      <alignment horizontal="right" wrapText="1"/>
    </xf>
    <xf numFmtId="14" fontId="6" fillId="0" borderId="2" xfId="0" applyNumberFormat="1" applyFont="1" applyBorder="1" applyAlignment="1">
      <alignment horizontal="right" wrapText="1"/>
    </xf>
    <xf numFmtId="14" fontId="7" fillId="0" borderId="2" xfId="0" applyNumberFormat="1" applyFont="1" applyFill="1" applyBorder="1" applyAlignment="1">
      <alignment horizontal="right" wrapText="1"/>
    </xf>
    <xf numFmtId="0" fontId="7" fillId="0" borderId="6" xfId="0" applyFont="1" applyFill="1" applyBorder="1" applyAlignment="1">
      <alignment horizontal="right" wrapText="1"/>
    </xf>
    <xf numFmtId="0" fontId="6" fillId="0" borderId="2" xfId="0" applyNumberFormat="1" applyFont="1" applyBorder="1" applyAlignment="1">
      <alignment horizontal="right" wrapText="1"/>
    </xf>
    <xf numFmtId="0" fontId="6" fillId="0" borderId="2" xfId="0" applyNumberFormat="1" applyFont="1" applyBorder="1" applyAlignment="1">
      <alignment horizontal="justify" wrapText="1"/>
    </xf>
    <xf numFmtId="0" fontId="0" fillId="0" borderId="2" xfId="0" applyFill="1" applyBorder="1" applyAlignment="1">
      <alignment horizontal="left" wrapText="1"/>
    </xf>
    <xf numFmtId="0" fontId="6" fillId="0" borderId="2" xfId="0" applyNumberFormat="1" applyFont="1" applyBorder="1" applyAlignment="1">
      <alignment wrapText="1"/>
    </xf>
    <xf numFmtId="0" fontId="6" fillId="0" borderId="2" xfId="0" applyNumberFormat="1" applyFont="1" applyFill="1" applyBorder="1" applyAlignment="1">
      <alignment horizontal="right" wrapText="1"/>
    </xf>
    <xf numFmtId="0" fontId="7" fillId="0" borderId="9" xfId="0" applyFont="1" applyFill="1" applyBorder="1" applyAlignment="1">
      <alignment horizontal="left" wrapText="1"/>
    </xf>
    <xf numFmtId="0" fontId="7" fillId="0" borderId="3" xfId="0" applyFont="1" applyFill="1" applyBorder="1" applyAlignment="1">
      <alignment horizontal="left" wrapText="1"/>
    </xf>
    <xf numFmtId="165" fontId="7" fillId="0" borderId="2" xfId="0" applyNumberFormat="1" applyFont="1" applyFill="1" applyBorder="1" applyAlignment="1">
      <alignment horizontal="right" wrapText="1"/>
    </xf>
    <xf numFmtId="165" fontId="6" fillId="0" borderId="2" xfId="0" applyNumberFormat="1" applyFont="1" applyBorder="1" applyAlignment="1">
      <alignment horizontal="right" wrapText="1"/>
    </xf>
    <xf numFmtId="165" fontId="6" fillId="0" borderId="2" xfId="0" applyNumberFormat="1" applyFont="1" applyFill="1" applyBorder="1" applyAlignment="1">
      <alignment horizontal="right" wrapText="1"/>
    </xf>
    <xf numFmtId="165" fontId="6" fillId="0" borderId="2" xfId="0" applyNumberFormat="1" applyFont="1" applyBorder="1" applyAlignment="1">
      <alignment wrapText="1"/>
    </xf>
    <xf numFmtId="14" fontId="7" fillId="0" borderId="2" xfId="0" applyNumberFormat="1" applyFont="1" applyFill="1" applyBorder="1" applyAlignment="1">
      <alignment horizontal="left" wrapText="1"/>
    </xf>
    <xf numFmtId="0" fontId="0" fillId="0" borderId="2" xfId="0" applyBorder="1" applyAlignment="1">
      <alignment horizontal="left" wrapText="1"/>
    </xf>
    <xf numFmtId="0" fontId="0" fillId="0" borderId="2" xfId="0" applyBorder="1" applyAlignment="1">
      <alignment wrapText="1"/>
    </xf>
    <xf numFmtId="165" fontId="7" fillId="0" borderId="0" xfId="0" applyNumberFormat="1" applyFont="1" applyFill="1" applyBorder="1" applyAlignment="1">
      <alignment horizontal="right" wrapText="1"/>
    </xf>
    <xf numFmtId="165" fontId="7" fillId="0" borderId="2" xfId="0" applyNumberFormat="1" applyFont="1" applyFill="1" applyBorder="1" applyAlignment="1">
      <alignment horizontal="left" wrapText="1"/>
    </xf>
    <xf numFmtId="0" fontId="6" fillId="0" borderId="0" xfId="0" applyFont="1" applyBorder="1" applyAlignment="1">
      <alignment wrapText="1"/>
    </xf>
    <xf numFmtId="0" fontId="6" fillId="0" borderId="3" xfId="0" applyFont="1" applyFill="1" applyBorder="1" applyAlignment="1">
      <alignment wrapText="1"/>
    </xf>
    <xf numFmtId="0" fontId="7" fillId="0" borderId="2" xfId="0" applyNumberFormat="1" applyFont="1" applyFill="1" applyBorder="1" applyAlignment="1">
      <alignment horizontal="right" wrapText="1"/>
    </xf>
    <xf numFmtId="14" fontId="6" fillId="0" borderId="2" xfId="0" applyNumberFormat="1" applyFont="1" applyBorder="1" applyAlignment="1">
      <alignment horizontal="left" wrapText="1"/>
    </xf>
    <xf numFmtId="0" fontId="6" fillId="0" borderId="2" xfId="0" applyFont="1" applyBorder="1" applyAlignment="1">
      <alignment horizontal="left" wrapText="1"/>
    </xf>
    <xf numFmtId="14" fontId="6" fillId="0" borderId="2" xfId="0" applyNumberFormat="1" applyFont="1" applyFill="1" applyBorder="1" applyAlignment="1">
      <alignment horizontal="left" wrapText="1"/>
    </xf>
    <xf numFmtId="0" fontId="6" fillId="0" borderId="2" xfId="0" applyNumberFormat="1" applyFont="1" applyBorder="1" applyAlignment="1">
      <alignment horizontal="left" wrapText="1"/>
    </xf>
    <xf numFmtId="14" fontId="0" fillId="0" borderId="2" xfId="0" applyNumberFormat="1" applyBorder="1" applyAlignment="1">
      <alignment wrapText="1"/>
    </xf>
    <xf numFmtId="0" fontId="6" fillId="0" borderId="2" xfId="0" applyFont="1" applyBorder="1" applyAlignment="1">
      <alignment horizontal="justify" wrapText="1"/>
    </xf>
    <xf numFmtId="0" fontId="7" fillId="0" borderId="2" xfId="0" applyNumberFormat="1" applyFont="1" applyFill="1" applyBorder="1" applyAlignment="1">
      <alignment horizontal="left" wrapText="1"/>
    </xf>
    <xf numFmtId="0" fontId="7" fillId="0" borderId="2" xfId="0" applyFont="1" applyFill="1" applyBorder="1" applyAlignment="1">
      <alignment wrapText="1"/>
    </xf>
    <xf numFmtId="0" fontId="1" fillId="0" borderId="2" xfId="0" applyFont="1" applyFill="1" applyBorder="1" applyAlignment="1">
      <alignment wrapText="1"/>
    </xf>
    <xf numFmtId="14" fontId="10" fillId="0" borderId="2" xfId="0" applyNumberFormat="1" applyFont="1" applyBorder="1" applyAlignment="1">
      <alignment horizontal="left" wrapText="1"/>
    </xf>
    <xf numFmtId="0" fontId="6" fillId="0" borderId="7" xfId="0" applyFont="1" applyBorder="1" applyAlignment="1">
      <alignment wrapText="1"/>
    </xf>
    <xf numFmtId="0" fontId="6" fillId="0" borderId="6" xfId="0" applyFont="1" applyBorder="1" applyAlignment="1">
      <alignment wrapText="1"/>
    </xf>
    <xf numFmtId="14" fontId="10" fillId="0" borderId="2" xfId="0" applyNumberFormat="1" applyFont="1" applyBorder="1" applyAlignment="1">
      <alignment horizontal="left" vertical="top" wrapText="1"/>
    </xf>
    <xf numFmtId="0" fontId="12" fillId="2" borderId="1" xfId="0" applyFont="1" applyFill="1" applyBorder="1" applyAlignment="1">
      <alignment vertical="top" wrapText="1"/>
    </xf>
    <xf numFmtId="14" fontId="12" fillId="2" borderId="1" xfId="0" applyNumberFormat="1" applyFont="1" applyFill="1" applyBorder="1" applyAlignment="1">
      <alignment horizontal="center" vertical="top" wrapText="1"/>
    </xf>
    <xf numFmtId="14" fontId="12" fillId="2" borderId="12" xfId="0" applyNumberFormat="1" applyFont="1" applyFill="1" applyBorder="1" applyAlignment="1">
      <alignment horizontal="center" vertical="top" wrapText="1"/>
    </xf>
    <xf numFmtId="14" fontId="12" fillId="2" borderId="2" xfId="0" applyNumberFormat="1" applyFont="1" applyFill="1" applyBorder="1" applyAlignment="1">
      <alignment horizontal="center" vertical="top" wrapText="1"/>
    </xf>
    <xf numFmtId="0" fontId="3" fillId="0" borderId="15" xfId="0" applyFont="1" applyBorder="1" applyAlignment="1">
      <alignment wrapText="1"/>
    </xf>
    <xf numFmtId="0" fontId="6" fillId="0" borderId="2" xfId="0" applyFont="1" applyBorder="1" applyAlignment="1">
      <alignment horizontal="left" vertical="top" wrapText="1"/>
    </xf>
    <xf numFmtId="0" fontId="7" fillId="0" borderId="11" xfId="0" applyFont="1" applyFill="1" applyBorder="1" applyAlignment="1">
      <alignment horizontal="right" wrapText="1"/>
    </xf>
    <xf numFmtId="0" fontId="6" fillId="0" borderId="0" xfId="0" applyFont="1" applyFill="1" applyBorder="1" applyAlignment="1">
      <alignment wrapText="1"/>
    </xf>
    <xf numFmtId="0" fontId="0" fillId="0" borderId="9" xfId="0" applyBorder="1" applyAlignment="1">
      <alignment wrapText="1"/>
    </xf>
    <xf numFmtId="0" fontId="6" fillId="2" borderId="2" xfId="0" applyFont="1" applyFill="1" applyBorder="1" applyAlignment="1">
      <alignment wrapText="1"/>
    </xf>
    <xf numFmtId="0" fontId="6" fillId="2" borderId="2" xfId="0" applyFont="1" applyFill="1" applyBorder="1" applyAlignment="1">
      <alignment vertical="top" wrapText="1"/>
    </xf>
    <xf numFmtId="14" fontId="10" fillId="0" borderId="2" xfId="0" applyNumberFormat="1" applyFont="1" applyBorder="1" applyAlignment="1">
      <alignment horizontal="center" vertical="top" wrapText="1"/>
    </xf>
    <xf numFmtId="165" fontId="7" fillId="0" borderId="6" xfId="0" applyNumberFormat="1" applyFont="1" applyFill="1" applyBorder="1" applyAlignment="1">
      <alignment horizontal="right" wrapText="1"/>
    </xf>
    <xf numFmtId="14" fontId="7" fillId="0" borderId="2" xfId="0" applyNumberFormat="1" applyFont="1" applyFill="1" applyBorder="1" applyAlignment="1">
      <alignment wrapText="1"/>
    </xf>
    <xf numFmtId="0" fontId="7" fillId="0" borderId="2" xfId="0" applyFont="1" applyFill="1" applyBorder="1" applyAlignment="1">
      <alignment horizontal="center" wrapText="1"/>
    </xf>
    <xf numFmtId="0" fontId="11" fillId="0" borderId="2" xfId="0" applyFont="1" applyBorder="1" applyAlignment="1">
      <alignment wrapText="1"/>
    </xf>
    <xf numFmtId="0" fontId="6" fillId="0" borderId="6" xfId="0" applyFont="1" applyBorder="1" applyAlignment="1">
      <alignment horizontal="right" wrapText="1"/>
    </xf>
    <xf numFmtId="14" fontId="6" fillId="0" borderId="6" xfId="0" applyNumberFormat="1" applyFont="1" applyBorder="1" applyAlignment="1">
      <alignment horizontal="right" wrapText="1"/>
    </xf>
    <xf numFmtId="0" fontId="10" fillId="0" borderId="2" xfId="0" applyFont="1" applyBorder="1" applyAlignment="1">
      <alignment horizontal="center" vertical="top" wrapText="1"/>
    </xf>
    <xf numFmtId="165" fontId="7" fillId="0" borderId="11" xfId="0" applyNumberFormat="1" applyFont="1" applyFill="1" applyBorder="1" applyAlignment="1">
      <alignment horizontal="right" wrapText="1"/>
    </xf>
    <xf numFmtId="0" fontId="7" fillId="0" borderId="6" xfId="0" applyNumberFormat="1" applyFont="1" applyFill="1" applyBorder="1" applyAlignment="1">
      <alignment horizontal="right" wrapText="1"/>
    </xf>
    <xf numFmtId="14" fontId="6" fillId="0" borderId="2" xfId="0" applyNumberFormat="1" applyFont="1" applyFill="1" applyBorder="1" applyAlignment="1">
      <alignment horizontal="justify" wrapText="1"/>
    </xf>
    <xf numFmtId="0" fontId="3" fillId="0" borderId="14" xfId="0" applyFont="1" applyBorder="1" applyAlignment="1">
      <alignment wrapText="1"/>
    </xf>
    <xf numFmtId="0" fontId="3" fillId="0" borderId="15" xfId="0" applyFont="1" applyBorder="1" applyAlignment="1">
      <alignment horizontal="justify" wrapText="1"/>
    </xf>
    <xf numFmtId="0" fontId="8" fillId="0" borderId="15" xfId="0" applyFont="1" applyFill="1" applyBorder="1" applyAlignment="1">
      <alignment horizontal="center" wrapText="1"/>
    </xf>
    <xf numFmtId="0" fontId="9" fillId="0" borderId="15" xfId="0" applyFont="1" applyBorder="1" applyAlignment="1">
      <alignment wrapText="1"/>
    </xf>
    <xf numFmtId="0" fontId="9" fillId="0" borderId="20" xfId="0" applyFont="1" applyBorder="1" applyAlignment="1">
      <alignment wrapText="1"/>
    </xf>
    <xf numFmtId="0" fontId="3" fillId="0" borderId="20" xfId="0" applyFont="1" applyBorder="1" applyAlignment="1">
      <alignment wrapText="1"/>
    </xf>
    <xf numFmtId="0" fontId="6" fillId="0" borderId="16" xfId="0" applyFont="1" applyBorder="1" applyAlignment="1">
      <alignment wrapText="1"/>
    </xf>
    <xf numFmtId="165" fontId="7" fillId="0" borderId="2" xfId="0" applyNumberFormat="1" applyFont="1" applyFill="1" applyBorder="1" applyAlignment="1">
      <alignment wrapText="1"/>
    </xf>
    <xf numFmtId="165" fontId="0" fillId="0" borderId="2" xfId="0" applyNumberFormat="1" applyBorder="1" applyAlignment="1">
      <alignment horizontal="right" wrapText="1"/>
    </xf>
    <xf numFmtId="0" fontId="0" fillId="0" borderId="2" xfId="0" applyFill="1" applyBorder="1" applyAlignment="1">
      <alignment wrapText="1"/>
    </xf>
    <xf numFmtId="0" fontId="0" fillId="0" borderId="8" xfId="0" applyBorder="1" applyAlignment="1">
      <alignment wrapText="1"/>
    </xf>
    <xf numFmtId="14" fontId="7" fillId="0" borderId="6" xfId="0" applyNumberFormat="1" applyFont="1" applyFill="1" applyBorder="1" applyAlignment="1">
      <alignment horizontal="right" wrapText="1"/>
    </xf>
    <xf numFmtId="0" fontId="7" fillId="0" borderId="17" xfId="0" applyFont="1" applyFill="1" applyBorder="1" applyAlignment="1">
      <alignment horizontal="left" wrapText="1"/>
    </xf>
    <xf numFmtId="0" fontId="7" fillId="0" borderId="11" xfId="0" applyFont="1" applyFill="1" applyBorder="1" applyAlignment="1">
      <alignment horizontal="left" wrapText="1"/>
    </xf>
    <xf numFmtId="14" fontId="6" fillId="2" borderId="2" xfId="0" applyNumberFormat="1" applyFont="1" applyFill="1" applyBorder="1" applyAlignment="1">
      <alignment horizontal="left" wrapText="1"/>
    </xf>
    <xf numFmtId="0" fontId="6" fillId="0" borderId="0" xfId="0" applyFont="1" applyAlignment="1">
      <alignment wrapText="1"/>
    </xf>
    <xf numFmtId="0" fontId="12" fillId="2" borderId="0" xfId="0" applyFont="1" applyFill="1" applyBorder="1" applyAlignment="1">
      <alignment vertical="top" wrapText="1"/>
    </xf>
    <xf numFmtId="14" fontId="12" fillId="2" borderId="0" xfId="0" applyNumberFormat="1" applyFont="1" applyFill="1" applyBorder="1" applyAlignment="1">
      <alignment horizontal="center" vertical="top" wrapText="1"/>
    </xf>
    <xf numFmtId="0" fontId="6" fillId="0" borderId="21" xfId="0" applyFont="1" applyBorder="1" applyAlignment="1">
      <alignment horizontal="left" wrapText="1"/>
    </xf>
    <xf numFmtId="0" fontId="6" fillId="0" borderId="2" xfId="0" applyNumberFormat="1" applyFont="1" applyFill="1" applyBorder="1" applyAlignment="1">
      <alignment horizontal="left" wrapText="1"/>
    </xf>
    <xf numFmtId="0" fontId="6" fillId="0" borderId="3" xfId="0" applyNumberFormat="1" applyFont="1" applyFill="1" applyBorder="1" applyAlignment="1">
      <alignment wrapText="1"/>
    </xf>
    <xf numFmtId="0" fontId="6" fillId="0" borderId="3" xfId="0" applyNumberFormat="1" applyFont="1" applyBorder="1" applyAlignment="1">
      <alignment wrapText="1"/>
    </xf>
    <xf numFmtId="0" fontId="6" fillId="0" borderId="22" xfId="0" applyNumberFormat="1" applyFont="1" applyFill="1" applyBorder="1" applyAlignment="1">
      <alignment wrapText="1"/>
    </xf>
    <xf numFmtId="0" fontId="6" fillId="0" borderId="22" xfId="0" applyFont="1" applyFill="1" applyBorder="1" applyAlignment="1">
      <alignment wrapText="1"/>
    </xf>
    <xf numFmtId="0" fontId="6" fillId="0" borderId="23" xfId="0" applyFont="1" applyBorder="1" applyAlignment="1">
      <alignment wrapText="1"/>
    </xf>
    <xf numFmtId="0" fontId="0" fillId="0" borderId="19" xfId="0" applyBorder="1" applyAlignment="1">
      <alignment wrapText="1"/>
    </xf>
    <xf numFmtId="0" fontId="2" fillId="0" borderId="0" xfId="0" applyFont="1" applyAlignment="1">
      <alignment horizontal="justify" wrapText="1"/>
    </xf>
    <xf numFmtId="0" fontId="0" fillId="0" borderId="0" xfId="0" applyBorder="1" applyAlignment="1">
      <alignment wrapText="1"/>
    </xf>
    <xf numFmtId="0" fontId="6" fillId="0" borderId="6" xfId="0" applyFont="1" applyBorder="1" applyAlignment="1">
      <alignment horizontal="justify" wrapText="1"/>
    </xf>
    <xf numFmtId="0" fontId="0" fillId="0" borderId="4" xfId="0" applyBorder="1" applyAlignment="1">
      <alignment wrapText="1"/>
    </xf>
    <xf numFmtId="0" fontId="2" fillId="0" borderId="0" xfId="0" applyFont="1" applyFill="1" applyAlignment="1">
      <alignment horizontal="justify" wrapText="1"/>
    </xf>
    <xf numFmtId="0" fontId="0" fillId="0" borderId="0" xfId="0" applyFill="1" applyAlignment="1">
      <alignment wrapText="1"/>
    </xf>
    <xf numFmtId="0" fontId="0" fillId="0" borderId="2" xfId="0" applyBorder="1" applyAlignment="1">
      <alignment horizontal="right" wrapText="1"/>
    </xf>
    <xf numFmtId="0" fontId="0" fillId="0" borderId="3" xfId="0" applyBorder="1" applyAlignment="1">
      <alignment wrapText="1"/>
    </xf>
    <xf numFmtId="0" fontId="11" fillId="0" borderId="0" xfId="0" applyFont="1" applyAlignment="1">
      <alignment wrapText="1"/>
    </xf>
    <xf numFmtId="0" fontId="0" fillId="0" borderId="0" xfId="0" applyFill="1" applyBorder="1" applyAlignment="1">
      <alignment wrapText="1"/>
    </xf>
    <xf numFmtId="14" fontId="0" fillId="0" borderId="0" xfId="0" applyNumberFormat="1" applyBorder="1" applyAlignment="1">
      <alignment wrapText="1"/>
    </xf>
    <xf numFmtId="0" fontId="0" fillId="2" borderId="13" xfId="0" applyFill="1" applyBorder="1" applyAlignment="1">
      <alignment wrapText="1"/>
    </xf>
    <xf numFmtId="14" fontId="0" fillId="0" borderId="0" xfId="0" applyNumberFormat="1" applyAlignment="1">
      <alignment wrapText="1"/>
    </xf>
    <xf numFmtId="14" fontId="0" fillId="0" borderId="2" xfId="0" applyNumberFormat="1" applyBorder="1" applyAlignment="1">
      <alignment horizontal="right" wrapText="1"/>
    </xf>
    <xf numFmtId="0" fontId="6" fillId="0" borderId="9" xfId="0" applyFont="1" applyBorder="1" applyAlignment="1">
      <alignment wrapText="1"/>
    </xf>
    <xf numFmtId="0" fontId="0" fillId="0" borderId="5" xfId="0" applyBorder="1" applyAlignment="1">
      <alignment wrapText="1"/>
    </xf>
    <xf numFmtId="0" fontId="0" fillId="0" borderId="0" xfId="0" applyAlignment="1">
      <alignment horizontal="left" wrapText="1"/>
    </xf>
    <xf numFmtId="0" fontId="0" fillId="0" borderId="11" xfId="0" applyBorder="1" applyAlignment="1">
      <alignment wrapText="1"/>
    </xf>
    <xf numFmtId="0" fontId="0" fillId="0" borderId="11" xfId="0" applyBorder="1" applyAlignment="1">
      <alignment horizontal="right" wrapText="1"/>
    </xf>
    <xf numFmtId="0" fontId="0" fillId="0" borderId="18" xfId="0" applyBorder="1" applyAlignment="1">
      <alignment wrapText="1"/>
    </xf>
    <xf numFmtId="0" fontId="0" fillId="0" borderId="0" xfId="0" applyAlignment="1">
      <alignment horizontal="right" wrapText="1"/>
    </xf>
    <xf numFmtId="0" fontId="13" fillId="0" borderId="0" xfId="0" applyFont="1" applyAlignment="1">
      <alignment horizontal="left" vertical="center" wrapText="1"/>
    </xf>
    <xf numFmtId="0" fontId="7" fillId="0" borderId="3" xfId="0" applyNumberFormat="1" applyFont="1" applyFill="1" applyBorder="1" applyAlignment="1">
      <alignment horizontal="left" wrapText="1"/>
    </xf>
    <xf numFmtId="0" fontId="1" fillId="0" borderId="2" xfId="0" applyFont="1" applyBorder="1" applyAlignment="1">
      <alignment horizontal="justify" wrapText="1"/>
    </xf>
    <xf numFmtId="0" fontId="1" fillId="0" borderId="2" xfId="0" applyFont="1" applyBorder="1" applyAlignment="1">
      <alignmen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3" xfId="0" applyFont="1" applyBorder="1" applyAlignment="1">
      <alignment wrapText="1"/>
    </xf>
    <xf numFmtId="14" fontId="1" fillId="0" borderId="2" xfId="0" applyNumberFormat="1" applyFont="1" applyBorder="1" applyAlignment="1">
      <alignment horizontal="right" wrapText="1"/>
    </xf>
    <xf numFmtId="0" fontId="1" fillId="0" borderId="2" xfId="0" applyFont="1" applyFill="1" applyBorder="1" applyAlignment="1">
      <alignment horizontal="justify" wrapText="1"/>
    </xf>
    <xf numFmtId="0" fontId="1" fillId="0" borderId="3" xfId="0" applyFont="1" applyFill="1" applyBorder="1" applyAlignment="1">
      <alignment wrapText="1"/>
    </xf>
    <xf numFmtId="0" fontId="1" fillId="2" borderId="2" xfId="0" applyFont="1" applyFill="1" applyBorder="1" applyAlignment="1">
      <alignment wrapText="1"/>
    </xf>
    <xf numFmtId="14" fontId="7" fillId="0" borderId="11" xfId="0" applyNumberFormat="1" applyFont="1" applyFill="1" applyBorder="1" applyAlignment="1">
      <alignment horizontal="right" wrapText="1"/>
    </xf>
    <xf numFmtId="0" fontId="1" fillId="0" borderId="2" xfId="0" applyNumberFormat="1" applyFont="1" applyBorder="1" applyAlignment="1">
      <alignment horizontal="left" wrapText="1"/>
    </xf>
    <xf numFmtId="0" fontId="0" fillId="0" borderId="2" xfId="0" applyNumberFormat="1" applyBorder="1" applyAlignment="1">
      <alignment horizontal="left" wrapText="1"/>
    </xf>
    <xf numFmtId="0" fontId="11" fillId="0" borderId="2" xfId="0" applyNumberFormat="1" applyFont="1" applyBorder="1" applyAlignment="1">
      <alignment horizontal="left" wrapText="1"/>
    </xf>
    <xf numFmtId="0" fontId="1" fillId="0" borderId="2" xfId="0" applyNumberFormat="1" applyFont="1" applyBorder="1" applyAlignment="1">
      <alignment horizontal="right" wrapText="1"/>
    </xf>
    <xf numFmtId="14" fontId="1" fillId="0" borderId="2" xfId="0" applyNumberFormat="1" applyFont="1" applyFill="1" applyBorder="1" applyAlignment="1">
      <alignment horizontal="right" wrapText="1"/>
    </xf>
    <xf numFmtId="0" fontId="1" fillId="0" borderId="2" xfId="0" applyFont="1" applyFill="1" applyBorder="1" applyAlignment="1">
      <alignment horizontal="right" wrapText="1"/>
    </xf>
    <xf numFmtId="14" fontId="1" fillId="0" borderId="2" xfId="0" applyNumberFormat="1" applyFont="1" applyBorder="1" applyAlignment="1">
      <alignment wrapText="1"/>
    </xf>
    <xf numFmtId="0" fontId="1" fillId="0" borderId="3" xfId="0" applyNumberFormat="1" applyFont="1" applyBorder="1" applyAlignment="1">
      <alignment wrapText="1"/>
    </xf>
    <xf numFmtId="14" fontId="1" fillId="0" borderId="2" xfId="0" applyNumberFormat="1" applyFont="1" applyBorder="1" applyAlignment="1">
      <alignment horizontal="left" wrapText="1"/>
    </xf>
    <xf numFmtId="14" fontId="1" fillId="0" borderId="2" xfId="0" applyNumberFormat="1" applyFont="1" applyFill="1" applyBorder="1" applyAlignment="1">
      <alignment horizontal="left" wrapText="1"/>
    </xf>
    <xf numFmtId="0" fontId="1" fillId="0" borderId="2" xfId="0" applyFont="1" applyFill="1" applyBorder="1" applyAlignment="1">
      <alignment horizontal="left" wrapText="1"/>
    </xf>
    <xf numFmtId="14" fontId="1" fillId="0" borderId="10" xfId="0" applyNumberFormat="1" applyFont="1" applyFill="1" applyBorder="1" applyAlignment="1">
      <alignment wrapText="1"/>
    </xf>
    <xf numFmtId="0" fontId="1" fillId="0" borderId="10" xfId="0" applyNumberFormat="1" applyFont="1" applyFill="1" applyBorder="1" applyAlignment="1">
      <alignment horizontal="left" wrapText="1"/>
    </xf>
    <xf numFmtId="14" fontId="1" fillId="0" borderId="10" xfId="0" applyNumberFormat="1" applyFont="1" applyBorder="1" applyAlignment="1">
      <alignment wrapText="1"/>
    </xf>
    <xf numFmtId="0" fontId="1" fillId="0" borderId="10" xfId="0" applyNumberFormat="1" applyFont="1" applyBorder="1" applyAlignment="1">
      <alignment horizontal="left" wrapText="1"/>
    </xf>
    <xf numFmtId="0" fontId="0" fillId="0" borderId="10" xfId="0" applyBorder="1" applyAlignment="1">
      <alignment wrapText="1"/>
    </xf>
    <xf numFmtId="0" fontId="1" fillId="0" borderId="6" xfId="0" applyFont="1" applyBorder="1" applyAlignment="1">
      <alignment wrapText="1"/>
    </xf>
    <xf numFmtId="0" fontId="3" fillId="0" borderId="25" xfId="0" applyFont="1" applyBorder="1" applyAlignment="1">
      <alignment wrapText="1"/>
    </xf>
    <xf numFmtId="0" fontId="7" fillId="0" borderId="21" xfId="0" applyFont="1" applyFill="1" applyBorder="1" applyAlignment="1">
      <alignment horizontal="left" wrapText="1"/>
    </xf>
    <xf numFmtId="0" fontId="7" fillId="0" borderId="21" xfId="0" applyFont="1" applyFill="1" applyBorder="1" applyAlignment="1">
      <alignment horizontal="right" wrapText="1"/>
    </xf>
    <xf numFmtId="0" fontId="1" fillId="0" borderId="2" xfId="0" applyNumberFormat="1" applyFont="1" applyFill="1" applyBorder="1" applyAlignment="1">
      <alignment horizontal="right" wrapText="1"/>
    </xf>
    <xf numFmtId="2" fontId="0" fillId="0" borderId="0" xfId="0" applyNumberFormat="1" applyAlignment="1">
      <alignment wrapText="1"/>
    </xf>
    <xf numFmtId="0" fontId="0" fillId="0" borderId="2" xfId="0" applyBorder="1"/>
    <xf numFmtId="2" fontId="0" fillId="0" borderId="3" xfId="0" applyNumberFormat="1" applyBorder="1"/>
    <xf numFmtId="0" fontId="0" fillId="0" borderId="17" xfId="0" applyBorder="1"/>
    <xf numFmtId="0" fontId="7" fillId="0" borderId="27" xfId="0" applyFont="1" applyFill="1" applyBorder="1" applyAlignment="1">
      <alignment horizontal="left" wrapText="1"/>
    </xf>
    <xf numFmtId="0" fontId="0" fillId="0" borderId="21" xfId="0" applyBorder="1"/>
    <xf numFmtId="2" fontId="0" fillId="0" borderId="28" xfId="0" applyNumberFormat="1" applyBorder="1"/>
    <xf numFmtId="0" fontId="8" fillId="0" borderId="24" xfId="0" applyFont="1" applyFill="1" applyBorder="1" applyAlignment="1">
      <alignment horizontal="left" wrapText="1"/>
    </xf>
    <xf numFmtId="0" fontId="0" fillId="0" borderId="25" xfId="0" applyBorder="1"/>
    <xf numFmtId="0" fontId="0" fillId="0" borderId="29" xfId="0" applyBorder="1"/>
    <xf numFmtId="0" fontId="0" fillId="0" borderId="31" xfId="0" applyBorder="1"/>
    <xf numFmtId="0" fontId="7" fillId="0" borderId="30" xfId="0" applyFont="1" applyFill="1" applyBorder="1" applyAlignment="1">
      <alignment horizontal="left" wrapText="1"/>
    </xf>
    <xf numFmtId="2" fontId="0" fillId="0" borderId="32" xfId="0" applyNumberFormat="1" applyBorder="1"/>
    <xf numFmtId="0" fontId="1" fillId="0" borderId="27" xfId="0" applyFont="1" applyBorder="1" applyAlignment="1">
      <alignment horizontal="left" wrapText="1"/>
    </xf>
    <xf numFmtId="0" fontId="0" fillId="0" borderId="33" xfId="0" applyBorder="1"/>
    <xf numFmtId="0" fontId="1" fillId="0" borderId="24" xfId="0" applyFont="1" applyBorder="1" applyAlignment="1">
      <alignment horizontal="left" wrapText="1"/>
    </xf>
    <xf numFmtId="2" fontId="0" fillId="0" borderId="26" xfId="0" applyNumberFormat="1" applyBorder="1"/>
    <xf numFmtId="166" fontId="7" fillId="0" borderId="28" xfId="0" applyNumberFormat="1" applyFont="1" applyFill="1" applyBorder="1" applyAlignment="1">
      <alignment horizontal="right" wrapText="1"/>
    </xf>
    <xf numFmtId="166" fontId="0" fillId="0" borderId="18" xfId="0" applyNumberFormat="1" applyBorder="1" applyAlignment="1">
      <alignment wrapText="1"/>
    </xf>
    <xf numFmtId="0" fontId="1" fillId="2" borderId="2" xfId="0" applyFont="1" applyFill="1" applyBorder="1" applyAlignment="1">
      <alignment horizontal="left" wrapText="1"/>
    </xf>
    <xf numFmtId="0" fontId="0" fillId="0" borderId="0" xfId="0" applyAlignment="1">
      <alignment horizontal="left"/>
    </xf>
    <xf numFmtId="0" fontId="1" fillId="0" borderId="21" xfId="0" applyFont="1" applyBorder="1" applyAlignment="1">
      <alignment wrapText="1"/>
    </xf>
    <xf numFmtId="0" fontId="7" fillId="0" borderId="35" xfId="0" applyFont="1" applyFill="1" applyBorder="1" applyAlignment="1">
      <alignment horizontal="left" wrapText="1"/>
    </xf>
    <xf numFmtId="0" fontId="1" fillId="0" borderId="10" xfId="0" applyFont="1" applyBorder="1" applyAlignment="1">
      <alignment horizontal="left" wrapText="1"/>
    </xf>
    <xf numFmtId="0" fontId="1" fillId="0" borderId="10" xfId="0" applyFont="1" applyFill="1" applyBorder="1" applyAlignment="1">
      <alignment horizontal="justify" wrapText="1"/>
    </xf>
    <xf numFmtId="0" fontId="7" fillId="0" borderId="10" xfId="0" applyFont="1" applyFill="1" applyBorder="1" applyAlignment="1">
      <alignment horizontal="left" wrapText="1"/>
    </xf>
    <xf numFmtId="0" fontId="1" fillId="0" borderId="10" xfId="0" applyFont="1" applyBorder="1" applyAlignment="1">
      <alignment wrapText="1"/>
    </xf>
    <xf numFmtId="0" fontId="1" fillId="0" borderId="10" xfId="0" applyFont="1" applyBorder="1" applyAlignment="1">
      <alignment horizontal="justify" wrapText="1"/>
    </xf>
    <xf numFmtId="0" fontId="7" fillId="0" borderId="8" xfId="0" applyFont="1" applyFill="1" applyBorder="1" applyAlignment="1">
      <alignment horizontal="left" wrapText="1"/>
    </xf>
    <xf numFmtId="2" fontId="7" fillId="0" borderId="7" xfId="0" applyNumberFormat="1" applyFont="1" applyFill="1" applyBorder="1" applyAlignment="1">
      <alignment horizontal="right" wrapText="1"/>
    </xf>
    <xf numFmtId="0" fontId="1" fillId="0" borderId="9" xfId="0" applyFont="1" applyBorder="1" applyAlignment="1">
      <alignment horizontal="left" wrapText="1"/>
    </xf>
    <xf numFmtId="2" fontId="7" fillId="0" borderId="3" xfId="0" applyNumberFormat="1" applyFont="1" applyFill="1" applyBorder="1" applyAlignment="1">
      <alignment horizontal="right" wrapText="1"/>
    </xf>
    <xf numFmtId="0" fontId="1" fillId="0" borderId="9" xfId="0" applyFont="1" applyBorder="1" applyAlignment="1">
      <alignment wrapText="1"/>
    </xf>
    <xf numFmtId="0" fontId="1" fillId="0" borderId="9" xfId="0" applyFont="1" applyFill="1" applyBorder="1" applyAlignment="1">
      <alignment wrapText="1"/>
    </xf>
    <xf numFmtId="2" fontId="7" fillId="0" borderId="18" xfId="0" applyNumberFormat="1" applyFont="1" applyFill="1" applyBorder="1" applyAlignment="1">
      <alignment horizontal="right" wrapText="1"/>
    </xf>
    <xf numFmtId="0" fontId="7" fillId="0" borderId="31" xfId="0" applyFont="1" applyFill="1" applyBorder="1" applyAlignment="1">
      <alignment horizontal="right" wrapText="1"/>
    </xf>
    <xf numFmtId="0" fontId="7" fillId="0" borderId="25" xfId="0" applyFont="1" applyFill="1" applyBorder="1" applyAlignment="1">
      <alignment horizontal="right" wrapText="1"/>
    </xf>
    <xf numFmtId="2" fontId="7" fillId="0" borderId="26" xfId="0" applyNumberFormat="1" applyFont="1" applyFill="1" applyBorder="1" applyAlignment="1">
      <alignment horizontal="right" wrapText="1"/>
    </xf>
    <xf numFmtId="0" fontId="3" fillId="0" borderId="24" xfId="0" applyFont="1" applyBorder="1" applyAlignment="1">
      <alignment wrapText="1"/>
    </xf>
    <xf numFmtId="0" fontId="3" fillId="0" borderId="26" xfId="0" applyFont="1" applyBorder="1" applyAlignment="1">
      <alignment wrapText="1"/>
    </xf>
    <xf numFmtId="2" fontId="7" fillId="0" borderId="28" xfId="0" applyNumberFormat="1" applyFont="1" applyFill="1" applyBorder="1" applyAlignment="1">
      <alignment horizontal="right" wrapText="1"/>
    </xf>
    <xf numFmtId="0" fontId="0" fillId="0" borderId="0" xfId="0" applyBorder="1" applyAlignment="1">
      <alignment horizontal="right"/>
    </xf>
    <xf numFmtId="0" fontId="1" fillId="0" borderId="17" xfId="0" applyFont="1" applyFill="1" applyBorder="1" applyAlignment="1">
      <alignment wrapText="1"/>
    </xf>
    <xf numFmtId="0" fontId="3" fillId="0" borderId="36" xfId="0" applyFont="1" applyBorder="1" applyAlignment="1">
      <alignment horizontal="justify" wrapText="1"/>
    </xf>
    <xf numFmtId="0" fontId="3" fillId="0" borderId="34" xfId="0" applyFont="1" applyBorder="1" applyAlignment="1">
      <alignment horizontal="left" wrapText="1"/>
    </xf>
    <xf numFmtId="0" fontId="8" fillId="0" borderId="34" xfId="0" applyFont="1" applyFill="1" applyBorder="1" applyAlignment="1">
      <alignment horizontal="left" wrapText="1"/>
    </xf>
    <xf numFmtId="2" fontId="7" fillId="0" borderId="37" xfId="0" applyNumberFormat="1" applyFont="1" applyFill="1" applyBorder="1" applyAlignment="1">
      <alignment horizontal="right" wrapText="1"/>
    </xf>
    <xf numFmtId="0" fontId="1" fillId="0" borderId="24" xfId="0" applyFont="1" applyFill="1" applyBorder="1" applyAlignment="1">
      <alignment wrapText="1"/>
    </xf>
    <xf numFmtId="0" fontId="1" fillId="0" borderId="25" xfId="0" applyFont="1" applyFill="1" applyBorder="1" applyAlignment="1">
      <alignment horizontal="right" wrapText="1"/>
    </xf>
    <xf numFmtId="2" fontId="1" fillId="0" borderId="26" xfId="0" applyNumberFormat="1" applyFont="1" applyFill="1" applyBorder="1" applyAlignment="1">
      <alignment horizontal="right" wrapText="1"/>
    </xf>
    <xf numFmtId="0" fontId="3" fillId="0" borderId="36" xfId="0" applyFont="1" applyBorder="1" applyAlignment="1">
      <alignment wrapText="1"/>
    </xf>
    <xf numFmtId="2" fontId="7" fillId="0" borderId="4" xfId="0" applyNumberFormat="1" applyFont="1" applyFill="1" applyBorder="1" applyAlignment="1">
      <alignment horizontal="right" wrapText="1"/>
    </xf>
    <xf numFmtId="2" fontId="7" fillId="0" borderId="38" xfId="0" applyNumberFormat="1" applyFont="1" applyFill="1" applyBorder="1" applyAlignment="1">
      <alignment horizontal="right" wrapText="1"/>
    </xf>
    <xf numFmtId="2" fontId="7" fillId="0" borderId="39" xfId="0" applyNumberFormat="1" applyFont="1" applyFill="1" applyBorder="1" applyAlignment="1">
      <alignment horizontal="right" wrapText="1"/>
    </xf>
    <xf numFmtId="2" fontId="7" fillId="0" borderId="0" xfId="0" applyNumberFormat="1" applyFont="1" applyFill="1" applyBorder="1" applyAlignment="1">
      <alignment horizontal="right" wrapText="1"/>
    </xf>
    <xf numFmtId="2" fontId="7" fillId="0" borderId="22" xfId="0" applyNumberFormat="1" applyFont="1" applyFill="1" applyBorder="1" applyAlignment="1">
      <alignment horizontal="right"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wrapText="1"/>
    </xf>
    <xf numFmtId="1" fontId="7" fillId="0" borderId="28" xfId="0" applyNumberFormat="1" applyFont="1" applyFill="1" applyBorder="1" applyAlignment="1">
      <alignment horizontal="right" wrapText="1"/>
    </xf>
    <xf numFmtId="0" fontId="1" fillId="0" borderId="21" xfId="0" applyNumberFormat="1" applyFont="1" applyBorder="1" applyAlignment="1">
      <alignment horizontal="right" wrapText="1"/>
    </xf>
    <xf numFmtId="0" fontId="8" fillId="0" borderId="25" xfId="0" applyFont="1" applyFill="1" applyBorder="1" applyAlignment="1">
      <alignment horizontal="left" wrapText="1"/>
    </xf>
    <xf numFmtId="0" fontId="3" fillId="0" borderId="40" xfId="0" applyFont="1" applyBorder="1" applyAlignment="1">
      <alignment wrapText="1"/>
    </xf>
    <xf numFmtId="166" fontId="0" fillId="0" borderId="0" xfId="0" applyNumberFormat="1"/>
    <xf numFmtId="0" fontId="3" fillId="0" borderId="0" xfId="0" applyFont="1" applyAlignment="1">
      <alignment wrapText="1"/>
    </xf>
    <xf numFmtId="0" fontId="1" fillId="0" borderId="0" xfId="0" applyFont="1"/>
    <xf numFmtId="0" fontId="6" fillId="0" borderId="10" xfId="0" applyNumberFormat="1" applyFont="1" applyBorder="1" applyAlignment="1">
      <alignment horizontal="left" wrapText="1"/>
    </xf>
    <xf numFmtId="0" fontId="6" fillId="0" borderId="0" xfId="0" applyNumberFormat="1" applyFont="1" applyFill="1" applyAlignment="1">
      <alignment wrapText="1"/>
    </xf>
    <xf numFmtId="0" fontId="6" fillId="2" borderId="2" xfId="0" applyFont="1" applyFill="1" applyBorder="1" applyAlignment="1">
      <alignment horizontal="left" wrapText="1"/>
    </xf>
    <xf numFmtId="0" fontId="6" fillId="2" borderId="2" xfId="0" applyFont="1" applyFill="1" applyBorder="1" applyAlignment="1">
      <alignment horizontal="left" vertical="top" wrapText="1"/>
    </xf>
    <xf numFmtId="0" fontId="6" fillId="0" borderId="21" xfId="0" applyFont="1" applyFill="1" applyBorder="1" applyAlignment="1">
      <alignment horizontal="left" wrapText="1"/>
    </xf>
    <xf numFmtId="0" fontId="6" fillId="0" borderId="21" xfId="0" applyFont="1" applyFill="1" applyBorder="1" applyAlignment="1">
      <alignment wrapText="1"/>
    </xf>
    <xf numFmtId="0" fontId="3" fillId="0" borderId="24" xfId="0" applyFont="1" applyBorder="1" applyAlignment="1">
      <alignment horizontal="left" wrapText="1"/>
    </xf>
    <xf numFmtId="0" fontId="0" fillId="0" borderId="0" xfId="0" applyAlignment="1"/>
    <xf numFmtId="0" fontId="3" fillId="0" borderId="25" xfId="0" applyFont="1" applyBorder="1"/>
    <xf numFmtId="0" fontId="3" fillId="0" borderId="26" xfId="0" applyFont="1" applyBorder="1"/>
    <xf numFmtId="0" fontId="7" fillId="0" borderId="21" xfId="0" applyNumberFormat="1" applyFont="1" applyFill="1" applyBorder="1" applyAlignment="1">
      <alignment horizontal="left" wrapText="1"/>
    </xf>
    <xf numFmtId="0" fontId="6" fillId="0" borderId="21" xfId="0" applyNumberFormat="1" applyFont="1" applyBorder="1" applyAlignment="1">
      <alignment horizontal="right" wrapText="1"/>
    </xf>
    <xf numFmtId="2" fontId="7" fillId="0" borderId="2" xfId="0" applyNumberFormat="1" applyFont="1" applyFill="1" applyBorder="1" applyAlignment="1">
      <alignment horizontal="left" wrapText="1"/>
    </xf>
    <xf numFmtId="2" fontId="0" fillId="0" borderId="18" xfId="0" applyNumberFormat="1" applyBorder="1" applyAlignment="1">
      <alignment wrapText="1"/>
    </xf>
    <xf numFmtId="14" fontId="6" fillId="0" borderId="10" xfId="0" applyNumberFormat="1" applyFont="1" applyBorder="1" applyAlignment="1">
      <alignment horizontal="left" wrapText="1"/>
    </xf>
    <xf numFmtId="0" fontId="8" fillId="0" borderId="40" xfId="0" applyFont="1" applyFill="1" applyBorder="1" applyAlignment="1">
      <alignment horizontal="left" wrapText="1"/>
    </xf>
    <xf numFmtId="0" fontId="9" fillId="0" borderId="24" xfId="0" applyFont="1" applyBorder="1" applyAlignment="1">
      <alignment wrapText="1"/>
    </xf>
    <xf numFmtId="0" fontId="3" fillId="0" borderId="26" xfId="0" applyFont="1" applyFill="1" applyBorder="1" applyAlignment="1">
      <alignment wrapText="1"/>
    </xf>
    <xf numFmtId="166" fontId="7" fillId="0" borderId="21" xfId="0" applyNumberFormat="1" applyFont="1" applyFill="1" applyBorder="1" applyAlignment="1">
      <alignment horizontal="right" wrapText="1"/>
    </xf>
    <xf numFmtId="166" fontId="7" fillId="0" borderId="2" xfId="0" applyNumberFormat="1" applyFont="1" applyFill="1" applyBorder="1" applyAlignment="1">
      <alignment horizontal="left" wrapText="1"/>
    </xf>
    <xf numFmtId="0" fontId="0" fillId="0" borderId="0" xfId="0" applyAlignment="1">
      <alignment horizontal="right"/>
    </xf>
    <xf numFmtId="0" fontId="0" fillId="0" borderId="2" xfId="0" applyBorder="1" applyAlignment="1">
      <alignment horizontal="right"/>
    </xf>
    <xf numFmtId="0" fontId="6" fillId="0" borderId="21" xfId="0" applyFont="1" applyBorder="1" applyAlignment="1">
      <alignment wrapText="1"/>
    </xf>
    <xf numFmtId="0" fontId="6" fillId="0" borderId="10" xfId="0" applyFont="1" applyBorder="1" applyAlignment="1">
      <alignment horizontal="left" wrapText="1"/>
    </xf>
    <xf numFmtId="0" fontId="3" fillId="0" borderId="41" xfId="0" applyFont="1" applyBorder="1" applyAlignment="1">
      <alignment wrapText="1"/>
    </xf>
    <xf numFmtId="0" fontId="6" fillId="0" borderId="42" xfId="0" applyFont="1" applyFill="1" applyBorder="1" applyAlignment="1">
      <alignment wrapText="1"/>
    </xf>
    <xf numFmtId="0" fontId="6" fillId="0" borderId="43" xfId="0" applyFont="1" applyFill="1" applyBorder="1" applyAlignment="1">
      <alignment wrapText="1"/>
    </xf>
    <xf numFmtId="0" fontId="6" fillId="0" borderId="43" xfId="0" applyFont="1" applyBorder="1" applyAlignment="1">
      <alignment wrapText="1"/>
    </xf>
    <xf numFmtId="0" fontId="7" fillId="0" borderId="43" xfId="0" applyFont="1" applyFill="1" applyBorder="1" applyAlignment="1">
      <alignment horizontal="left" wrapText="1"/>
    </xf>
    <xf numFmtId="0" fontId="6" fillId="0" borderId="27" xfId="0" applyFont="1" applyBorder="1" applyAlignment="1">
      <alignment horizontal="left" wrapText="1"/>
    </xf>
    <xf numFmtId="2" fontId="6" fillId="0" borderId="28" xfId="0" applyNumberFormat="1" applyFont="1" applyFill="1" applyBorder="1" applyAlignment="1">
      <alignment wrapText="1"/>
    </xf>
    <xf numFmtId="0" fontId="6" fillId="0" borderId="9" xfId="0" applyFont="1" applyFill="1" applyBorder="1" applyAlignment="1">
      <alignment wrapText="1"/>
    </xf>
    <xf numFmtId="0" fontId="6" fillId="0" borderId="30" xfId="0" applyFont="1" applyBorder="1" applyAlignment="1">
      <alignment wrapText="1"/>
    </xf>
    <xf numFmtId="0" fontId="6" fillId="0" borderId="31" xfId="0" applyFont="1" applyBorder="1" applyAlignment="1">
      <alignment wrapText="1"/>
    </xf>
    <xf numFmtId="2" fontId="6" fillId="0" borderId="37" xfId="0" applyNumberFormat="1" applyFont="1" applyFill="1" applyBorder="1" applyAlignment="1">
      <alignment wrapText="1"/>
    </xf>
    <xf numFmtId="0" fontId="7" fillId="0" borderId="24" xfId="0" applyFont="1" applyFill="1" applyBorder="1" applyAlignment="1">
      <alignment horizontal="left" wrapText="1"/>
    </xf>
    <xf numFmtId="0" fontId="6" fillId="0" borderId="25" xfId="0" applyFont="1" applyBorder="1" applyAlignment="1">
      <alignment wrapText="1"/>
    </xf>
    <xf numFmtId="2" fontId="6" fillId="0" borderId="26" xfId="0" applyNumberFormat="1" applyFont="1" applyFill="1" applyBorder="1" applyAlignment="1">
      <alignment wrapText="1"/>
    </xf>
    <xf numFmtId="0" fontId="0" fillId="0" borderId="2" xfId="0" applyFill="1" applyBorder="1" applyAlignment="1">
      <alignment horizontal="right" wrapText="1"/>
    </xf>
    <xf numFmtId="0" fontId="3" fillId="0" borderId="36" xfId="0" applyFont="1" applyBorder="1" applyAlignment="1">
      <alignment horizontal="left" wrapText="1"/>
    </xf>
    <xf numFmtId="0" fontId="6" fillId="0" borderId="35" xfId="0" applyFont="1" applyFill="1" applyBorder="1" applyAlignment="1">
      <alignment horizontal="left" wrapText="1"/>
    </xf>
    <xf numFmtId="0" fontId="6" fillId="0" borderId="10" xfId="0" applyFont="1" applyFill="1" applyBorder="1" applyAlignment="1">
      <alignment horizontal="left" wrapText="1"/>
    </xf>
    <xf numFmtId="0" fontId="6" fillId="0" borderId="4" xfId="0" applyFont="1" applyFill="1" applyBorder="1" applyAlignment="1">
      <alignment wrapText="1"/>
    </xf>
    <xf numFmtId="0" fontId="6" fillId="0" borderId="38" xfId="0" applyFont="1" applyFill="1" applyBorder="1" applyAlignment="1">
      <alignment wrapText="1"/>
    </xf>
    <xf numFmtId="0" fontId="6" fillId="0" borderId="38" xfId="0" applyFont="1" applyBorder="1" applyAlignment="1">
      <alignment wrapText="1"/>
    </xf>
    <xf numFmtId="0" fontId="7" fillId="0" borderId="38" xfId="0" applyFont="1" applyFill="1" applyBorder="1" applyAlignment="1">
      <alignment horizontal="left" wrapText="1"/>
    </xf>
    <xf numFmtId="0" fontId="6" fillId="0" borderId="38" xfId="0" applyFont="1" applyBorder="1" applyAlignment="1">
      <alignment horizontal="left" wrapText="1"/>
    </xf>
    <xf numFmtId="0" fontId="6" fillId="0" borderId="27" xfId="0" applyFont="1" applyBorder="1" applyAlignment="1">
      <alignment wrapText="1"/>
    </xf>
    <xf numFmtId="0" fontId="6" fillId="0" borderId="9" xfId="0" applyFont="1" applyBorder="1" applyAlignment="1">
      <alignment horizontal="left" wrapText="1"/>
    </xf>
    <xf numFmtId="0" fontId="6" fillId="0" borderId="9" xfId="0" applyFont="1" applyFill="1" applyBorder="1" applyAlignment="1">
      <alignment horizontal="left" wrapText="1"/>
    </xf>
    <xf numFmtId="0" fontId="8" fillId="0" borderId="41" xfId="0" applyFont="1" applyFill="1" applyBorder="1" applyAlignment="1">
      <alignment horizontal="left" wrapText="1"/>
    </xf>
    <xf numFmtId="0" fontId="7" fillId="0" borderId="42" xfId="0" applyFont="1" applyFill="1" applyBorder="1" applyAlignment="1">
      <alignment horizontal="left" wrapText="1"/>
    </xf>
    <xf numFmtId="0" fontId="6" fillId="0" borderId="43" xfId="0" applyFont="1" applyBorder="1" applyAlignment="1">
      <alignment horizontal="left" wrapText="1"/>
    </xf>
    <xf numFmtId="0" fontId="8" fillId="0" borderId="26" xfId="0" applyFont="1" applyFill="1" applyBorder="1" applyAlignment="1">
      <alignment horizontal="left" wrapText="1"/>
    </xf>
    <xf numFmtId="166" fontId="7" fillId="0" borderId="28" xfId="0" applyNumberFormat="1" applyFont="1" applyFill="1" applyBorder="1" applyAlignment="1">
      <alignment wrapText="1"/>
    </xf>
    <xf numFmtId="14" fontId="6" fillId="0" borderId="9" xfId="0" applyNumberFormat="1" applyFont="1" applyBorder="1" applyAlignment="1">
      <alignment horizontal="left" wrapText="1"/>
    </xf>
    <xf numFmtId="166" fontId="7" fillId="0" borderId="37" xfId="0" applyNumberFormat="1" applyFont="1" applyFill="1" applyBorder="1" applyAlignment="1">
      <alignment wrapText="1"/>
    </xf>
    <xf numFmtId="0" fontId="0" fillId="0" borderId="24" xfId="0" applyBorder="1"/>
    <xf numFmtId="0" fontId="0" fillId="0" borderId="36" xfId="0" applyBorder="1"/>
    <xf numFmtId="166" fontId="7" fillId="0" borderId="26" xfId="0" applyNumberFormat="1" applyFont="1" applyFill="1" applyBorder="1" applyAlignment="1">
      <alignment wrapText="1"/>
    </xf>
    <xf numFmtId="0" fontId="3" fillId="0" borderId="0" xfId="0" applyFont="1"/>
    <xf numFmtId="0" fontId="7" fillId="0" borderId="44" xfId="0" applyFont="1" applyFill="1" applyBorder="1" applyAlignment="1">
      <alignment horizontal="left" wrapText="1"/>
    </xf>
    <xf numFmtId="0" fontId="7" fillId="0" borderId="45" xfId="0" applyFont="1" applyFill="1" applyBorder="1" applyAlignment="1">
      <alignment horizontal="left" wrapText="1"/>
    </xf>
    <xf numFmtId="0" fontId="1" fillId="0" borderId="46" xfId="0" applyFont="1" applyBorder="1" applyAlignment="1">
      <alignment horizontal="left" wrapText="1"/>
    </xf>
    <xf numFmtId="1" fontId="7" fillId="0" borderId="47" xfId="0" applyNumberFormat="1" applyFont="1" applyFill="1" applyBorder="1" applyAlignment="1">
      <alignment horizontal="right" wrapText="1"/>
    </xf>
    <xf numFmtId="0" fontId="0" fillId="0" borderId="48" xfId="0" applyBorder="1"/>
    <xf numFmtId="0" fontId="3" fillId="0" borderId="8" xfId="0" applyFont="1" applyFill="1" applyBorder="1" applyAlignment="1">
      <alignment wrapText="1"/>
    </xf>
    <xf numFmtId="0" fontId="0" fillId="0" borderId="7" xfId="0" applyBorder="1"/>
    <xf numFmtId="0" fontId="1" fillId="0" borderId="9" xfId="0" applyFont="1" applyBorder="1"/>
    <xf numFmtId="0" fontId="0" fillId="0" borderId="3" xfId="0" applyBorder="1"/>
    <xf numFmtId="0" fontId="1" fillId="0" borderId="17" xfId="0" applyFont="1" applyBorder="1"/>
    <xf numFmtId="0" fontId="0" fillId="0" borderId="18"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W1017"/>
  <sheetViews>
    <sheetView tabSelected="1" topLeftCell="D1" workbookViewId="0">
      <pane ySplit="1050" topLeftCell="A466" activePane="bottomLeft"/>
      <selection activeCell="AB1" sqref="AB1:AB1048576"/>
      <selection pane="bottomLeft" activeCell="L470" sqref="L470"/>
    </sheetView>
  </sheetViews>
  <sheetFormatPr defaultRowHeight="12.75"/>
  <cols>
    <col min="1" max="1" width="15.42578125" style="1" customWidth="1"/>
    <col min="2" max="2" width="12.28515625" style="1" customWidth="1"/>
    <col min="3" max="3" width="19.85546875" style="1" customWidth="1"/>
    <col min="4" max="4" width="37.5703125" style="1" customWidth="1"/>
    <col min="5" max="5" width="24.7109375" style="1" customWidth="1"/>
    <col min="6" max="6" width="25.85546875" style="1" customWidth="1"/>
    <col min="7" max="7" width="13.140625" style="1" customWidth="1"/>
    <col min="8" max="8" width="12.85546875" style="1" customWidth="1"/>
    <col min="9" max="13" width="16.42578125" style="1" customWidth="1"/>
    <col min="14" max="14" width="19.42578125" style="1" customWidth="1"/>
    <col min="15" max="19" width="15.42578125" style="1" customWidth="1"/>
    <col min="20" max="21" width="12" style="1" customWidth="1"/>
    <col min="22" max="23" width="15" style="1" customWidth="1"/>
    <col min="24" max="24" width="22.42578125" style="1" customWidth="1"/>
    <col min="25" max="25" width="26.28515625" style="1" customWidth="1"/>
    <col min="26" max="26" width="15" style="1" customWidth="1"/>
    <col min="27" max="27" width="74.28515625" style="1" customWidth="1"/>
    <col min="28" max="28" width="90.42578125" style="1" customWidth="1"/>
    <col min="29" max="29" width="24.28515625" style="1" customWidth="1"/>
    <col min="30" max="30" width="64.140625" style="1" customWidth="1"/>
    <col min="31" max="31" width="19.28515625" style="1" customWidth="1"/>
    <col min="32" max="32" width="14.42578125" style="106" customWidth="1"/>
    <col min="33" max="33" width="42.42578125" style="1" customWidth="1"/>
    <col min="34" max="34" width="17.42578125" style="1" customWidth="1"/>
    <col min="35" max="16384" width="9.140625" style="1"/>
  </cols>
  <sheetData>
    <row r="1" spans="1:30" ht="39.75" thickBot="1">
      <c r="A1" s="104" t="s">
        <v>539</v>
      </c>
      <c r="B1" s="79" t="s">
        <v>1292</v>
      </c>
      <c r="C1" s="80" t="s">
        <v>944</v>
      </c>
      <c r="D1" s="80" t="s">
        <v>945</v>
      </c>
      <c r="E1" s="61" t="s">
        <v>1381</v>
      </c>
      <c r="F1" s="61" t="s">
        <v>1077</v>
      </c>
      <c r="G1" s="61" t="s">
        <v>301</v>
      </c>
      <c r="H1" s="61" t="s">
        <v>1054</v>
      </c>
      <c r="I1" s="61" t="s">
        <v>947</v>
      </c>
      <c r="J1" s="61" t="s">
        <v>578</v>
      </c>
      <c r="K1" s="81" t="s">
        <v>540</v>
      </c>
      <c r="L1" s="61" t="s">
        <v>268</v>
      </c>
      <c r="M1" s="81" t="s">
        <v>543</v>
      </c>
      <c r="N1" s="81" t="s">
        <v>230</v>
      </c>
      <c r="O1" s="81" t="s">
        <v>302</v>
      </c>
      <c r="P1" s="82" t="s">
        <v>342</v>
      </c>
      <c r="Q1" s="82" t="s">
        <v>304</v>
      </c>
      <c r="R1" s="82" t="s">
        <v>303</v>
      </c>
      <c r="S1" s="82" t="s">
        <v>305</v>
      </c>
      <c r="T1" s="81" t="s">
        <v>340</v>
      </c>
      <c r="U1" s="81" t="s">
        <v>341</v>
      </c>
      <c r="V1" s="83" t="s">
        <v>238</v>
      </c>
      <c r="W1" s="83" t="s">
        <v>1376</v>
      </c>
      <c r="X1" s="84" t="s">
        <v>776</v>
      </c>
      <c r="Y1" s="83" t="s">
        <v>781</v>
      </c>
      <c r="Z1" s="81" t="s">
        <v>233</v>
      </c>
      <c r="AA1" s="61" t="s">
        <v>669</v>
      </c>
      <c r="AB1" s="85" t="s">
        <v>269</v>
      </c>
      <c r="AD1" s="105"/>
    </row>
    <row r="2" spans="1:30" ht="51.75">
      <c r="A2" s="89" t="s">
        <v>1639</v>
      </c>
      <c r="B2" s="55" t="s">
        <v>241</v>
      </c>
      <c r="C2" s="107" t="s">
        <v>242</v>
      </c>
      <c r="D2" s="107" t="s">
        <v>1153</v>
      </c>
      <c r="E2" s="55" t="s">
        <v>714</v>
      </c>
      <c r="F2" s="154" t="s">
        <v>1418</v>
      </c>
      <c r="G2" s="154" t="s">
        <v>1223</v>
      </c>
      <c r="H2" s="73">
        <v>1976</v>
      </c>
      <c r="I2" s="74">
        <v>28011</v>
      </c>
      <c r="J2" s="69"/>
      <c r="K2" s="11"/>
      <c r="L2" s="77">
        <v>1995</v>
      </c>
      <c r="M2" s="11"/>
      <c r="N2" s="24">
        <v>19</v>
      </c>
      <c r="O2" s="24" t="s">
        <v>3</v>
      </c>
      <c r="P2" s="11"/>
      <c r="Q2" s="11"/>
      <c r="R2" s="11"/>
      <c r="S2" s="11"/>
      <c r="T2" s="90">
        <v>15811</v>
      </c>
      <c r="U2" s="11">
        <f>76-43</f>
        <v>33</v>
      </c>
      <c r="V2" s="11">
        <f>95-43</f>
        <v>52</v>
      </c>
      <c r="W2" s="11"/>
      <c r="X2" s="11" t="s">
        <v>2017</v>
      </c>
      <c r="Y2" s="11" t="s">
        <v>2018</v>
      </c>
      <c r="Z2" s="11" t="s">
        <v>1062</v>
      </c>
      <c r="AA2" s="154" t="s">
        <v>2019</v>
      </c>
      <c r="AB2" s="54" t="s">
        <v>1550</v>
      </c>
      <c r="AD2" s="105"/>
    </row>
    <row r="3" spans="1:30" ht="39">
      <c r="A3" s="65" t="s">
        <v>1639</v>
      </c>
      <c r="B3" s="3" t="s">
        <v>241</v>
      </c>
      <c r="C3" s="49" t="s">
        <v>242</v>
      </c>
      <c r="D3" s="128" t="s">
        <v>244</v>
      </c>
      <c r="E3" s="129" t="s">
        <v>2021</v>
      </c>
      <c r="F3" s="129" t="s">
        <v>1418</v>
      </c>
      <c r="G3" s="129" t="s">
        <v>1421</v>
      </c>
      <c r="H3" s="15">
        <v>1996</v>
      </c>
      <c r="I3" s="22">
        <v>35378</v>
      </c>
      <c r="J3" s="32"/>
      <c r="K3" s="7"/>
      <c r="L3" s="43">
        <v>2012</v>
      </c>
      <c r="M3" s="7"/>
      <c r="N3" s="13"/>
      <c r="O3" s="13" t="s">
        <v>245</v>
      </c>
      <c r="P3" s="7" t="s">
        <v>978</v>
      </c>
      <c r="Q3" s="7" t="s">
        <v>239</v>
      </c>
      <c r="R3" s="7"/>
      <c r="S3" s="7"/>
      <c r="T3" s="23">
        <v>20758</v>
      </c>
      <c r="U3" s="7">
        <v>40</v>
      </c>
      <c r="V3" s="7"/>
      <c r="W3" s="7"/>
      <c r="X3" s="7"/>
      <c r="Y3" s="7" t="s">
        <v>2020</v>
      </c>
      <c r="Z3" s="7" t="s">
        <v>1062</v>
      </c>
      <c r="AA3" s="129" t="s">
        <v>2022</v>
      </c>
      <c r="AB3" s="6"/>
      <c r="AD3" s="105"/>
    </row>
    <row r="4" spans="1:30" ht="128.25">
      <c r="A4" s="65" t="s">
        <v>1639</v>
      </c>
      <c r="B4" s="3" t="s">
        <v>32</v>
      </c>
      <c r="C4" s="7" t="s">
        <v>974</v>
      </c>
      <c r="D4" s="45" t="s">
        <v>225</v>
      </c>
      <c r="E4" s="45" t="s">
        <v>226</v>
      </c>
      <c r="F4" s="45" t="s">
        <v>258</v>
      </c>
      <c r="G4" s="7" t="s">
        <v>80</v>
      </c>
      <c r="H4" s="13">
        <v>1933</v>
      </c>
      <c r="I4" s="13"/>
      <c r="J4" s="23">
        <v>12164</v>
      </c>
      <c r="K4" s="28"/>
      <c r="L4" s="23">
        <v>13243</v>
      </c>
      <c r="M4" s="50"/>
      <c r="N4" s="13">
        <v>3</v>
      </c>
      <c r="O4" s="13"/>
      <c r="P4" s="45" t="s">
        <v>974</v>
      </c>
      <c r="Q4" s="45" t="s">
        <v>239</v>
      </c>
      <c r="R4" s="45" t="s">
        <v>974</v>
      </c>
      <c r="S4" s="45" t="s">
        <v>239</v>
      </c>
      <c r="T4" s="131" t="s">
        <v>1914</v>
      </c>
      <c r="U4" s="25">
        <v>43</v>
      </c>
      <c r="V4" s="28">
        <v>46</v>
      </c>
      <c r="W4" s="4">
        <v>32004</v>
      </c>
      <c r="X4" s="9" t="s">
        <v>227</v>
      </c>
      <c r="Y4" s="7" t="s">
        <v>240</v>
      </c>
      <c r="Z4" s="7" t="s">
        <v>1062</v>
      </c>
      <c r="AA4" s="3" t="s">
        <v>228</v>
      </c>
      <c r="AB4" s="31" t="s">
        <v>544</v>
      </c>
      <c r="AD4" s="105"/>
    </row>
    <row r="5" spans="1:30" ht="39">
      <c r="A5" s="65" t="s">
        <v>1638</v>
      </c>
      <c r="B5" s="3" t="s">
        <v>32</v>
      </c>
      <c r="C5" s="7" t="s">
        <v>974</v>
      </c>
      <c r="D5" s="45" t="s">
        <v>535</v>
      </c>
      <c r="E5" s="45"/>
      <c r="F5" s="45"/>
      <c r="G5" s="7"/>
      <c r="H5" s="13">
        <v>1936</v>
      </c>
      <c r="I5" s="13"/>
      <c r="J5" s="23">
        <v>13243</v>
      </c>
      <c r="K5" s="28"/>
      <c r="L5" s="23">
        <v>14625</v>
      </c>
      <c r="M5" s="50"/>
      <c r="N5" s="13">
        <v>3.8</v>
      </c>
      <c r="O5" s="13"/>
      <c r="P5" s="45"/>
      <c r="Q5" s="45"/>
      <c r="R5" s="45"/>
      <c r="S5" s="45"/>
      <c r="T5" s="15"/>
      <c r="U5" s="25"/>
      <c r="V5" s="28"/>
      <c r="W5" s="4"/>
      <c r="X5" s="9" t="s">
        <v>240</v>
      </c>
      <c r="Y5" s="7" t="s">
        <v>240</v>
      </c>
      <c r="Z5" s="7" t="s">
        <v>1062</v>
      </c>
      <c r="AA5" s="3"/>
      <c r="AB5" s="31"/>
      <c r="AD5" s="105"/>
    </row>
    <row r="6" spans="1:30" ht="153.75">
      <c r="A6" s="65" t="s">
        <v>1638</v>
      </c>
      <c r="B6" s="3" t="s">
        <v>32</v>
      </c>
      <c r="C6" s="7" t="s">
        <v>974</v>
      </c>
      <c r="D6" s="45" t="s">
        <v>536</v>
      </c>
      <c r="E6" s="45" t="s">
        <v>889</v>
      </c>
      <c r="F6" s="45" t="s">
        <v>1418</v>
      </c>
      <c r="G6" s="7" t="s">
        <v>80</v>
      </c>
      <c r="H6" s="13">
        <v>1940</v>
      </c>
      <c r="I6" s="13"/>
      <c r="J6" s="23">
        <v>14625</v>
      </c>
      <c r="K6" s="28"/>
      <c r="L6" s="43">
        <v>1941</v>
      </c>
      <c r="M6" s="50"/>
      <c r="N6" s="13">
        <v>1</v>
      </c>
      <c r="O6" s="13"/>
      <c r="P6" s="45" t="s">
        <v>1867</v>
      </c>
      <c r="Q6" s="45" t="s">
        <v>240</v>
      </c>
      <c r="R6" s="45" t="s">
        <v>1868</v>
      </c>
      <c r="S6" s="45" t="s">
        <v>239</v>
      </c>
      <c r="T6" s="15" t="s">
        <v>1869</v>
      </c>
      <c r="U6" s="25">
        <v>49</v>
      </c>
      <c r="V6" s="28">
        <v>51</v>
      </c>
      <c r="W6" s="4"/>
      <c r="X6" s="9" t="s">
        <v>240</v>
      </c>
      <c r="Y6" s="7" t="s">
        <v>240</v>
      </c>
      <c r="Z6" s="7" t="s">
        <v>1062</v>
      </c>
      <c r="AA6" s="3" t="s">
        <v>1865</v>
      </c>
      <c r="AB6" s="127" t="s">
        <v>1866</v>
      </c>
      <c r="AD6" s="105"/>
    </row>
    <row r="7" spans="1:30" ht="39">
      <c r="A7" s="65" t="s">
        <v>1638</v>
      </c>
      <c r="B7" s="3" t="s">
        <v>32</v>
      </c>
      <c r="C7" s="7" t="s">
        <v>974</v>
      </c>
      <c r="D7" s="7" t="s">
        <v>886</v>
      </c>
      <c r="E7" s="7" t="s">
        <v>948</v>
      </c>
      <c r="F7" s="7"/>
      <c r="G7" s="7" t="s">
        <v>1421</v>
      </c>
      <c r="H7" s="13">
        <v>1941</v>
      </c>
      <c r="I7" s="13"/>
      <c r="J7" s="32">
        <v>15090</v>
      </c>
      <c r="K7" s="3" t="s">
        <v>885</v>
      </c>
      <c r="L7" s="32">
        <v>16362</v>
      </c>
      <c r="M7" s="7" t="s">
        <v>380</v>
      </c>
      <c r="N7" s="13">
        <v>3.5</v>
      </c>
      <c r="O7" s="13"/>
      <c r="P7" s="7"/>
      <c r="Q7" s="7"/>
      <c r="R7" s="7"/>
      <c r="S7" s="7"/>
      <c r="T7" s="13"/>
      <c r="U7" s="7"/>
      <c r="V7" s="7"/>
      <c r="W7" s="7"/>
      <c r="X7" s="7" t="s">
        <v>240</v>
      </c>
      <c r="Y7" s="7" t="s">
        <v>240</v>
      </c>
      <c r="Z7" s="7" t="s">
        <v>1062</v>
      </c>
      <c r="AA7" s="3"/>
      <c r="AB7" s="31"/>
      <c r="AC7" s="108"/>
      <c r="AD7" s="109"/>
    </row>
    <row r="8" spans="1:30" ht="39">
      <c r="A8" s="65" t="s">
        <v>1638</v>
      </c>
      <c r="B8" s="3" t="s">
        <v>32</v>
      </c>
      <c r="C8" s="7" t="s">
        <v>974</v>
      </c>
      <c r="D8" s="7" t="s">
        <v>381</v>
      </c>
      <c r="E8" s="7" t="s">
        <v>103</v>
      </c>
      <c r="F8" s="7" t="s">
        <v>258</v>
      </c>
      <c r="G8" s="7" t="s">
        <v>1421</v>
      </c>
      <c r="H8" s="13">
        <v>1944</v>
      </c>
      <c r="I8" s="13"/>
      <c r="J8" s="32">
        <v>16362</v>
      </c>
      <c r="K8" s="7" t="s">
        <v>380</v>
      </c>
      <c r="L8" s="32">
        <v>19357</v>
      </c>
      <c r="M8" s="7" t="s">
        <v>1111</v>
      </c>
      <c r="N8" s="13">
        <v>8.1999999999999993</v>
      </c>
      <c r="O8" s="13"/>
      <c r="P8" s="7"/>
      <c r="Q8" s="7"/>
      <c r="R8" s="7"/>
      <c r="S8" s="7"/>
      <c r="T8" s="13"/>
      <c r="U8" s="7"/>
      <c r="V8" s="7"/>
      <c r="W8" s="7"/>
      <c r="X8" s="7" t="s">
        <v>240</v>
      </c>
      <c r="Y8" s="7" t="s">
        <v>240</v>
      </c>
      <c r="Z8" s="7" t="s">
        <v>1062</v>
      </c>
      <c r="AA8" s="3" t="s">
        <v>1093</v>
      </c>
      <c r="AB8" s="31" t="s">
        <v>1052</v>
      </c>
      <c r="AD8" s="109"/>
    </row>
    <row r="9" spans="1:30" ht="63.75">
      <c r="A9" s="65" t="s">
        <v>1638</v>
      </c>
      <c r="B9" s="3" t="s">
        <v>32</v>
      </c>
      <c r="C9" s="7" t="s">
        <v>974</v>
      </c>
      <c r="D9" s="7" t="s">
        <v>577</v>
      </c>
      <c r="E9" s="7" t="s">
        <v>1112</v>
      </c>
      <c r="F9" s="7" t="s">
        <v>568</v>
      </c>
      <c r="G9" s="7" t="s">
        <v>80</v>
      </c>
      <c r="H9" s="13">
        <v>1952</v>
      </c>
      <c r="I9" s="13"/>
      <c r="J9" s="32">
        <v>19357</v>
      </c>
      <c r="K9" s="7" t="s">
        <v>1111</v>
      </c>
      <c r="L9" s="32">
        <v>20816</v>
      </c>
      <c r="M9" s="7" t="s">
        <v>625</v>
      </c>
      <c r="N9" s="13">
        <v>4</v>
      </c>
      <c r="O9" s="13"/>
      <c r="P9" s="7" t="s">
        <v>1539</v>
      </c>
      <c r="Q9" s="7" t="s">
        <v>240</v>
      </c>
      <c r="R9" s="7"/>
      <c r="S9" s="7"/>
      <c r="T9" s="13" t="s">
        <v>1913</v>
      </c>
      <c r="U9" s="7">
        <v>62</v>
      </c>
      <c r="V9" s="7">
        <v>66</v>
      </c>
      <c r="W9" s="7">
        <v>1958</v>
      </c>
      <c r="X9" s="51" t="s">
        <v>1538</v>
      </c>
      <c r="Y9" s="7" t="s">
        <v>240</v>
      </c>
      <c r="Z9" s="7" t="s">
        <v>1062</v>
      </c>
      <c r="AA9" s="3" t="s">
        <v>1540</v>
      </c>
      <c r="AB9" s="31" t="s">
        <v>1052</v>
      </c>
      <c r="AD9" s="110"/>
    </row>
    <row r="10" spans="1:30" ht="38.25">
      <c r="A10" s="65" t="s">
        <v>1638</v>
      </c>
      <c r="B10" s="3" t="s">
        <v>32</v>
      </c>
      <c r="C10" s="7" t="s">
        <v>974</v>
      </c>
      <c r="D10" s="7" t="s">
        <v>993</v>
      </c>
      <c r="E10" s="7" t="s">
        <v>954</v>
      </c>
      <c r="F10" s="7" t="s">
        <v>1418</v>
      </c>
      <c r="G10" s="7" t="s">
        <v>80</v>
      </c>
      <c r="H10" s="13">
        <v>1956</v>
      </c>
      <c r="I10" s="13">
        <v>1956</v>
      </c>
      <c r="J10" s="32">
        <v>20816</v>
      </c>
      <c r="K10" s="7" t="s">
        <v>625</v>
      </c>
      <c r="L10" s="32">
        <v>21401</v>
      </c>
      <c r="M10" s="5" t="s">
        <v>162</v>
      </c>
      <c r="N10" s="43">
        <v>1.7</v>
      </c>
      <c r="O10" s="12"/>
      <c r="P10" s="19"/>
      <c r="Q10" s="19"/>
      <c r="R10" s="19"/>
      <c r="S10" s="19"/>
      <c r="T10" s="12"/>
      <c r="U10" s="19"/>
      <c r="V10" s="19"/>
      <c r="W10" s="19"/>
      <c r="X10" s="19" t="s">
        <v>240</v>
      </c>
      <c r="Y10" s="19" t="s">
        <v>240</v>
      </c>
      <c r="Z10" s="19" t="s">
        <v>1062</v>
      </c>
      <c r="AA10" s="7" t="s">
        <v>1108</v>
      </c>
      <c r="AB10" s="31" t="s">
        <v>1052</v>
      </c>
      <c r="AC10" s="17" t="s">
        <v>544</v>
      </c>
      <c r="AD10" s="110"/>
    </row>
    <row r="11" spans="1:30" ht="114.75">
      <c r="A11" s="65" t="s">
        <v>1638</v>
      </c>
      <c r="B11" s="3" t="s">
        <v>32</v>
      </c>
      <c r="C11" s="3" t="s">
        <v>974</v>
      </c>
      <c r="D11" s="49" t="s">
        <v>575</v>
      </c>
      <c r="E11" s="3" t="s">
        <v>180</v>
      </c>
      <c r="F11" s="3" t="s">
        <v>1418</v>
      </c>
      <c r="G11" s="3" t="s">
        <v>80</v>
      </c>
      <c r="H11" s="15">
        <v>1959</v>
      </c>
      <c r="I11" s="15">
        <v>1959</v>
      </c>
      <c r="J11" s="33">
        <v>21637</v>
      </c>
      <c r="K11" s="7" t="s">
        <v>143</v>
      </c>
      <c r="L11" s="32">
        <v>26768</v>
      </c>
      <c r="M11" s="7" t="s">
        <v>1620</v>
      </c>
      <c r="N11" s="13">
        <v>14</v>
      </c>
      <c r="O11" s="13"/>
      <c r="P11" s="7" t="s">
        <v>1858</v>
      </c>
      <c r="Q11" s="7" t="s">
        <v>239</v>
      </c>
      <c r="R11" s="7" t="s">
        <v>974</v>
      </c>
      <c r="S11" s="7" t="s">
        <v>239</v>
      </c>
      <c r="T11" s="23">
        <v>1042</v>
      </c>
      <c r="U11" s="7">
        <v>56</v>
      </c>
      <c r="V11" s="7">
        <v>70</v>
      </c>
      <c r="W11" s="36">
        <v>34061</v>
      </c>
      <c r="X11" s="51" t="s">
        <v>179</v>
      </c>
      <c r="Y11" s="7" t="s">
        <v>240</v>
      </c>
      <c r="Z11" s="19" t="s">
        <v>1062</v>
      </c>
      <c r="AA11" s="7" t="s">
        <v>181</v>
      </c>
      <c r="AB11" s="31" t="s">
        <v>1859</v>
      </c>
      <c r="AD11" s="110"/>
    </row>
    <row r="12" spans="1:30" ht="38.25">
      <c r="A12" s="65" t="s">
        <v>1638</v>
      </c>
      <c r="B12" s="3" t="s">
        <v>32</v>
      </c>
      <c r="C12" s="49" t="s">
        <v>974</v>
      </c>
      <c r="D12" s="49" t="s">
        <v>1162</v>
      </c>
      <c r="E12" s="3" t="s">
        <v>31</v>
      </c>
      <c r="F12" s="3"/>
      <c r="G12" s="3" t="s">
        <v>80</v>
      </c>
      <c r="H12" s="15">
        <v>1973</v>
      </c>
      <c r="I12" s="22">
        <v>26771</v>
      </c>
      <c r="J12" s="33">
        <v>26768</v>
      </c>
      <c r="K12" s="7" t="s">
        <v>1620</v>
      </c>
      <c r="L12" s="32">
        <v>27144</v>
      </c>
      <c r="M12" s="7" t="s">
        <v>127</v>
      </c>
      <c r="N12" s="15">
        <v>1</v>
      </c>
      <c r="O12" s="15"/>
      <c r="P12" s="45"/>
      <c r="Q12" s="45"/>
      <c r="R12" s="45"/>
      <c r="S12" s="45"/>
      <c r="T12" s="15"/>
      <c r="U12" s="45"/>
      <c r="V12" s="45"/>
      <c r="W12" s="45"/>
      <c r="X12" s="45" t="s">
        <v>240</v>
      </c>
      <c r="Y12" s="45" t="s">
        <v>240</v>
      </c>
      <c r="Z12" s="19" t="s">
        <v>1062</v>
      </c>
      <c r="AA12" s="7" t="s">
        <v>1108</v>
      </c>
      <c r="AB12" s="6"/>
      <c r="AD12" s="110"/>
    </row>
    <row r="13" spans="1:30" ht="38.25">
      <c r="A13" s="65" t="s">
        <v>1638</v>
      </c>
      <c r="B13" s="3" t="s">
        <v>32</v>
      </c>
      <c r="C13" s="49" t="s">
        <v>974</v>
      </c>
      <c r="D13" s="49" t="s">
        <v>1041</v>
      </c>
      <c r="E13" s="3" t="s">
        <v>31</v>
      </c>
      <c r="F13" s="3"/>
      <c r="G13" s="3" t="s">
        <v>80</v>
      </c>
      <c r="H13" s="15">
        <v>1974</v>
      </c>
      <c r="I13" s="22">
        <v>27263</v>
      </c>
      <c r="J13" s="32">
        <v>27257</v>
      </c>
      <c r="K13" s="19" t="s">
        <v>452</v>
      </c>
      <c r="L13" s="35">
        <v>27880</v>
      </c>
      <c r="M13" s="4" t="s">
        <v>128</v>
      </c>
      <c r="N13" s="13">
        <v>1.7</v>
      </c>
      <c r="O13" s="13"/>
      <c r="P13" s="7"/>
      <c r="Q13" s="7"/>
      <c r="R13" s="7"/>
      <c r="S13" s="7"/>
      <c r="T13" s="13"/>
      <c r="U13" s="7"/>
      <c r="V13" s="50"/>
      <c r="W13" s="7"/>
      <c r="X13" s="7" t="s">
        <v>240</v>
      </c>
      <c r="Y13" s="7" t="s">
        <v>240</v>
      </c>
      <c r="Z13" s="7" t="s">
        <v>1062</v>
      </c>
      <c r="AA13" s="3" t="s">
        <v>34</v>
      </c>
      <c r="AB13" s="6"/>
      <c r="AD13" s="110"/>
    </row>
    <row r="14" spans="1:30" ht="51">
      <c r="A14" s="30" t="s">
        <v>551</v>
      </c>
      <c r="B14" s="38"/>
      <c r="C14" s="7" t="s">
        <v>974</v>
      </c>
      <c r="D14" s="7" t="s">
        <v>1457</v>
      </c>
      <c r="E14" s="18" t="s">
        <v>948</v>
      </c>
      <c r="F14" s="38"/>
      <c r="G14" s="38" t="s">
        <v>1421</v>
      </c>
      <c r="H14" s="13">
        <v>1948</v>
      </c>
      <c r="I14" s="13">
        <v>1948</v>
      </c>
      <c r="J14" s="23">
        <v>17860</v>
      </c>
      <c r="K14" s="7" t="s">
        <v>1458</v>
      </c>
      <c r="L14" s="23">
        <v>19366</v>
      </c>
      <c r="M14" s="7" t="s">
        <v>773</v>
      </c>
      <c r="N14" s="71"/>
      <c r="O14" s="38"/>
      <c r="P14" s="38"/>
      <c r="Q14" s="38"/>
      <c r="R14" s="37"/>
      <c r="S14" s="37"/>
      <c r="T14" s="111"/>
      <c r="U14" s="37"/>
      <c r="V14" s="139"/>
      <c r="W14" s="37"/>
      <c r="X14" s="37"/>
      <c r="Y14" s="37"/>
      <c r="Z14" s="7" t="s">
        <v>1062</v>
      </c>
      <c r="AA14" s="7" t="s">
        <v>2004</v>
      </c>
      <c r="AB14" s="6"/>
    </row>
    <row r="15" spans="1:30" ht="51">
      <c r="A15" s="30" t="s">
        <v>551</v>
      </c>
      <c r="B15" s="38"/>
      <c r="C15" s="49" t="s">
        <v>974</v>
      </c>
      <c r="D15" s="49" t="s">
        <v>1165</v>
      </c>
      <c r="E15" s="3" t="s">
        <v>948</v>
      </c>
      <c r="F15" s="38"/>
      <c r="G15" s="38"/>
      <c r="H15" s="13">
        <v>1953</v>
      </c>
      <c r="I15" s="13">
        <v>1953</v>
      </c>
      <c r="J15" s="33">
        <v>19715</v>
      </c>
      <c r="K15" s="7" t="s">
        <v>627</v>
      </c>
      <c r="L15" s="23">
        <v>21646</v>
      </c>
      <c r="M15" s="7" t="s">
        <v>628</v>
      </c>
      <c r="N15" s="13">
        <v>5.5</v>
      </c>
      <c r="O15" s="38"/>
      <c r="P15" s="38"/>
      <c r="Q15" s="38"/>
      <c r="R15" s="37"/>
      <c r="S15" s="37"/>
      <c r="T15" s="111"/>
      <c r="U15" s="37"/>
      <c r="V15" s="139"/>
      <c r="W15" s="37"/>
      <c r="X15" s="37"/>
      <c r="Y15" s="37"/>
      <c r="Z15" s="7" t="s">
        <v>1062</v>
      </c>
      <c r="AA15" s="3" t="s">
        <v>1185</v>
      </c>
      <c r="AB15" s="112"/>
    </row>
    <row r="16" spans="1:30" ht="51">
      <c r="A16" s="30" t="s">
        <v>551</v>
      </c>
      <c r="B16" s="38"/>
      <c r="C16" s="49" t="s">
        <v>974</v>
      </c>
      <c r="D16" s="49" t="s">
        <v>576</v>
      </c>
      <c r="E16" s="3" t="s">
        <v>317</v>
      </c>
      <c r="F16" s="38"/>
      <c r="G16" s="38"/>
      <c r="H16" s="13">
        <v>1959</v>
      </c>
      <c r="I16" s="13">
        <v>1959</v>
      </c>
      <c r="J16" s="33">
        <v>21695</v>
      </c>
      <c r="K16" s="7" t="s">
        <v>629</v>
      </c>
      <c r="L16" s="23">
        <v>22482</v>
      </c>
      <c r="M16" s="7" t="s">
        <v>630</v>
      </c>
      <c r="N16" s="13">
        <v>2</v>
      </c>
      <c r="O16" s="38"/>
      <c r="P16" s="38"/>
      <c r="Q16" s="38"/>
      <c r="R16" s="37"/>
      <c r="S16" s="37"/>
      <c r="T16" s="111"/>
      <c r="U16" s="37"/>
      <c r="V16" s="139"/>
      <c r="W16" s="37"/>
      <c r="X16" s="37"/>
      <c r="Y16" s="37"/>
      <c r="Z16" s="7" t="s">
        <v>1062</v>
      </c>
      <c r="AA16" s="7" t="s">
        <v>834</v>
      </c>
      <c r="AB16" s="112"/>
    </row>
    <row r="17" spans="1:29" ht="51">
      <c r="A17" s="30" t="s">
        <v>551</v>
      </c>
      <c r="B17" s="38"/>
      <c r="C17" s="7" t="s">
        <v>974</v>
      </c>
      <c r="D17" s="7" t="s">
        <v>866</v>
      </c>
      <c r="E17" s="7" t="s">
        <v>266</v>
      </c>
      <c r="F17" s="38"/>
      <c r="G17" s="38"/>
      <c r="H17" s="13">
        <v>1961</v>
      </c>
      <c r="I17" s="13">
        <v>1961</v>
      </c>
      <c r="J17" s="32">
        <v>22482</v>
      </c>
      <c r="K17" s="7" t="s">
        <v>630</v>
      </c>
      <c r="L17" s="23">
        <v>24187</v>
      </c>
      <c r="M17" s="7" t="s">
        <v>1482</v>
      </c>
      <c r="N17" s="13">
        <v>5</v>
      </c>
      <c r="O17" s="38"/>
      <c r="P17" s="38"/>
      <c r="Q17" s="38"/>
      <c r="R17" s="37"/>
      <c r="S17" s="37"/>
      <c r="T17" s="111"/>
      <c r="U17" s="37"/>
      <c r="V17" s="139"/>
      <c r="W17" s="37"/>
      <c r="X17" s="37"/>
      <c r="Y17" s="37"/>
      <c r="Z17" s="7" t="s">
        <v>1062</v>
      </c>
      <c r="AA17" s="7" t="s">
        <v>834</v>
      </c>
      <c r="AB17" s="112"/>
    </row>
    <row r="18" spans="1:29" ht="102">
      <c r="A18" s="65" t="s">
        <v>1636</v>
      </c>
      <c r="B18" s="3" t="s">
        <v>1294</v>
      </c>
      <c r="C18" s="49" t="s">
        <v>176</v>
      </c>
      <c r="D18" s="49" t="s">
        <v>1215</v>
      </c>
      <c r="E18" s="3" t="s">
        <v>666</v>
      </c>
      <c r="F18" s="3" t="s">
        <v>568</v>
      </c>
      <c r="G18" s="52" t="s">
        <v>80</v>
      </c>
      <c r="H18" s="3">
        <v>1932</v>
      </c>
      <c r="I18" s="3"/>
      <c r="J18" s="4">
        <v>11919</v>
      </c>
      <c r="K18" s="71"/>
      <c r="L18" s="4">
        <v>13235</v>
      </c>
      <c r="M18" s="71"/>
      <c r="N18" s="13">
        <v>3.6</v>
      </c>
      <c r="O18" s="71"/>
      <c r="P18" s="45" t="s">
        <v>1363</v>
      </c>
      <c r="Q18" s="45" t="s">
        <v>239</v>
      </c>
      <c r="R18" s="45"/>
      <c r="S18" s="45"/>
      <c r="T18" s="131" t="s">
        <v>1905</v>
      </c>
      <c r="U18" s="7">
        <v>36</v>
      </c>
      <c r="V18" s="140">
        <v>40</v>
      </c>
      <c r="W18" s="72"/>
      <c r="X18" s="9" t="s">
        <v>1216</v>
      </c>
      <c r="Y18" s="72" t="s">
        <v>240</v>
      </c>
      <c r="Z18" s="7" t="s">
        <v>1062</v>
      </c>
      <c r="AA18" s="3" t="s">
        <v>1362</v>
      </c>
      <c r="AB18" s="6"/>
      <c r="AC18" s="113"/>
    </row>
    <row r="19" spans="1:29" ht="25.5">
      <c r="A19" s="65" t="s">
        <v>1636</v>
      </c>
      <c r="B19" s="3" t="s">
        <v>1294</v>
      </c>
      <c r="C19" s="49" t="s">
        <v>176</v>
      </c>
      <c r="D19" s="49" t="s">
        <v>251</v>
      </c>
      <c r="E19" s="3" t="s">
        <v>948</v>
      </c>
      <c r="F19" s="3"/>
      <c r="G19" s="3" t="s">
        <v>1421</v>
      </c>
      <c r="H19" s="3">
        <v>1936</v>
      </c>
      <c r="I19" s="15"/>
      <c r="J19" s="33">
        <v>13235</v>
      </c>
      <c r="K19" s="71"/>
      <c r="L19" s="32">
        <v>13981</v>
      </c>
      <c r="M19" s="7" t="s">
        <v>933</v>
      </c>
      <c r="N19" s="13">
        <v>2</v>
      </c>
      <c r="O19" s="13"/>
      <c r="P19" s="7"/>
      <c r="Q19" s="7"/>
      <c r="R19" s="7"/>
      <c r="S19" s="7"/>
      <c r="T19" s="13"/>
      <c r="U19" s="7"/>
      <c r="V19" s="50"/>
      <c r="W19" s="7"/>
      <c r="X19" s="7" t="s">
        <v>240</v>
      </c>
      <c r="Y19" s="7" t="s">
        <v>240</v>
      </c>
      <c r="Z19" s="45" t="s">
        <v>1062</v>
      </c>
      <c r="AA19" s="3" t="s">
        <v>1392</v>
      </c>
      <c r="AB19" s="6"/>
    </row>
    <row r="20" spans="1:29" ht="38.25">
      <c r="A20" s="65" t="s">
        <v>1636</v>
      </c>
      <c r="B20" s="3" t="s">
        <v>1294</v>
      </c>
      <c r="C20" s="7" t="s">
        <v>176</v>
      </c>
      <c r="D20" s="7" t="s">
        <v>252</v>
      </c>
      <c r="E20" s="7" t="s">
        <v>253</v>
      </c>
      <c r="F20" s="7" t="s">
        <v>1418</v>
      </c>
      <c r="G20" s="7" t="s">
        <v>80</v>
      </c>
      <c r="H20" s="13">
        <v>1938</v>
      </c>
      <c r="I20" s="12"/>
      <c r="J20" s="32">
        <v>13981</v>
      </c>
      <c r="K20" s="7" t="s">
        <v>933</v>
      </c>
      <c r="L20" s="32">
        <v>16298</v>
      </c>
      <c r="M20" s="7" t="s">
        <v>1564</v>
      </c>
      <c r="N20" s="13">
        <v>6.3</v>
      </c>
      <c r="O20" s="13"/>
      <c r="P20" s="7"/>
      <c r="Q20" s="7"/>
      <c r="R20" s="7"/>
      <c r="S20" s="7"/>
      <c r="T20" s="13"/>
      <c r="U20" s="7"/>
      <c r="V20" s="50"/>
      <c r="W20" s="7"/>
      <c r="X20" s="7" t="s">
        <v>240</v>
      </c>
      <c r="Y20" s="7" t="s">
        <v>240</v>
      </c>
      <c r="Z20" s="45" t="s">
        <v>1062</v>
      </c>
      <c r="AA20" s="3" t="s">
        <v>255</v>
      </c>
      <c r="AB20" s="132" t="s">
        <v>1961</v>
      </c>
    </row>
    <row r="21" spans="1:29" ht="38.25">
      <c r="A21" s="65" t="s">
        <v>1636</v>
      </c>
      <c r="B21" s="3" t="s">
        <v>1294</v>
      </c>
      <c r="C21" s="7" t="s">
        <v>176</v>
      </c>
      <c r="D21" s="7" t="s">
        <v>206</v>
      </c>
      <c r="E21" s="3" t="s">
        <v>1274</v>
      </c>
      <c r="F21" s="3" t="s">
        <v>1418</v>
      </c>
      <c r="G21" s="7" t="s">
        <v>80</v>
      </c>
      <c r="H21" s="13">
        <v>1944</v>
      </c>
      <c r="I21" s="12"/>
      <c r="J21" s="32">
        <v>16298</v>
      </c>
      <c r="K21" s="7" t="s">
        <v>1564</v>
      </c>
      <c r="L21" s="48">
        <v>16938</v>
      </c>
      <c r="M21" s="7" t="s">
        <v>148</v>
      </c>
      <c r="N21" s="13">
        <v>1.75</v>
      </c>
      <c r="O21" s="13"/>
      <c r="P21" s="45" t="s">
        <v>1553</v>
      </c>
      <c r="Q21" s="45" t="s">
        <v>240</v>
      </c>
      <c r="R21" s="45"/>
      <c r="S21" s="45"/>
      <c r="T21" s="131" t="s">
        <v>1904</v>
      </c>
      <c r="U21" s="45">
        <v>45</v>
      </c>
      <c r="V21" s="47">
        <v>47</v>
      </c>
      <c r="W21" s="45">
        <v>1980</v>
      </c>
      <c r="X21" s="7" t="s">
        <v>1552</v>
      </c>
      <c r="Y21" s="7" t="s">
        <v>240</v>
      </c>
      <c r="Z21" s="45" t="s">
        <v>1062</v>
      </c>
      <c r="AA21" s="3" t="s">
        <v>1271</v>
      </c>
      <c r="AB21" s="6" t="s">
        <v>149</v>
      </c>
    </row>
    <row r="22" spans="1:29" ht="25.5">
      <c r="A22" s="65" t="s">
        <v>1636</v>
      </c>
      <c r="B22" s="3"/>
      <c r="C22" s="7" t="s">
        <v>176</v>
      </c>
      <c r="D22" s="7" t="s">
        <v>170</v>
      </c>
      <c r="E22" s="7" t="s">
        <v>1081</v>
      </c>
      <c r="F22" s="7" t="s">
        <v>1418</v>
      </c>
      <c r="G22" s="7" t="s">
        <v>80</v>
      </c>
      <c r="H22" s="13">
        <v>1946</v>
      </c>
      <c r="I22" s="12"/>
      <c r="J22" s="48">
        <v>16938</v>
      </c>
      <c r="K22" s="7" t="s">
        <v>148</v>
      </c>
      <c r="L22" s="32">
        <v>17257</v>
      </c>
      <c r="M22" s="7" t="s">
        <v>50</v>
      </c>
      <c r="N22" s="13">
        <v>0.9</v>
      </c>
      <c r="O22" s="13"/>
      <c r="P22" s="7"/>
      <c r="Q22" s="7"/>
      <c r="R22" s="7"/>
      <c r="S22" s="7"/>
      <c r="T22" s="13"/>
      <c r="U22" s="7"/>
      <c r="V22" s="50"/>
      <c r="W22" s="7"/>
      <c r="X22" s="7" t="s">
        <v>240</v>
      </c>
      <c r="Y22" s="7" t="s">
        <v>240</v>
      </c>
      <c r="Z22" s="45" t="s">
        <v>1062</v>
      </c>
      <c r="AA22" s="3" t="s">
        <v>1176</v>
      </c>
      <c r="AB22" s="6" t="s">
        <v>730</v>
      </c>
    </row>
    <row r="23" spans="1:29" ht="25.5">
      <c r="A23" s="65" t="s">
        <v>1636</v>
      </c>
      <c r="B23" s="3" t="s">
        <v>1294</v>
      </c>
      <c r="C23" s="7" t="s">
        <v>176</v>
      </c>
      <c r="D23" s="7" t="s">
        <v>37</v>
      </c>
      <c r="E23" s="7" t="s">
        <v>717</v>
      </c>
      <c r="F23" s="7" t="s">
        <v>1593</v>
      </c>
      <c r="G23" s="7" t="s">
        <v>1421</v>
      </c>
      <c r="H23" s="13">
        <v>1947</v>
      </c>
      <c r="I23" s="13"/>
      <c r="J23" s="32">
        <v>17280</v>
      </c>
      <c r="K23" s="7" t="s">
        <v>715</v>
      </c>
      <c r="L23" s="32">
        <v>18312</v>
      </c>
      <c r="M23" s="7" t="s">
        <v>280</v>
      </c>
      <c r="N23" s="13">
        <v>2.9</v>
      </c>
      <c r="O23" s="13"/>
      <c r="P23" s="7"/>
      <c r="Q23" s="7"/>
      <c r="R23" s="7"/>
      <c r="S23" s="7"/>
      <c r="T23" s="13"/>
      <c r="U23" s="7"/>
      <c r="V23" s="50"/>
      <c r="W23" s="7"/>
      <c r="X23" s="7" t="s">
        <v>240</v>
      </c>
      <c r="Y23" s="7" t="s">
        <v>240</v>
      </c>
      <c r="Z23" s="45" t="s">
        <v>1062</v>
      </c>
      <c r="AA23" s="9" t="s">
        <v>716</v>
      </c>
      <c r="AB23" s="135" t="s">
        <v>1973</v>
      </c>
      <c r="AC23" s="114"/>
    </row>
    <row r="24" spans="1:29">
      <c r="A24" s="65" t="s">
        <v>1636</v>
      </c>
      <c r="B24" s="3" t="s">
        <v>1294</v>
      </c>
      <c r="C24" s="10" t="s">
        <v>176</v>
      </c>
      <c r="D24" s="10" t="s">
        <v>583</v>
      </c>
      <c r="E24" s="9" t="s">
        <v>553</v>
      </c>
      <c r="F24" s="9" t="s">
        <v>568</v>
      </c>
      <c r="G24" s="9" t="s">
        <v>80</v>
      </c>
      <c r="H24" s="14">
        <v>1950</v>
      </c>
      <c r="I24" s="14"/>
      <c r="J24" s="32">
        <v>18333</v>
      </c>
      <c r="K24" s="7" t="s">
        <v>934</v>
      </c>
      <c r="L24" s="32">
        <v>19816</v>
      </c>
      <c r="M24" s="7" t="s">
        <v>383</v>
      </c>
      <c r="N24" s="13">
        <v>4.0999999999999996</v>
      </c>
      <c r="O24" s="13"/>
      <c r="P24" s="7"/>
      <c r="Q24" s="7"/>
      <c r="R24" s="7"/>
      <c r="S24" s="7"/>
      <c r="T24" s="13"/>
      <c r="U24" s="7"/>
      <c r="V24" s="50"/>
      <c r="W24" s="7"/>
      <c r="X24" s="7" t="s">
        <v>240</v>
      </c>
      <c r="Y24" s="7" t="s">
        <v>240</v>
      </c>
      <c r="Z24" s="45" t="s">
        <v>1062</v>
      </c>
      <c r="AA24" s="9" t="s">
        <v>281</v>
      </c>
      <c r="AB24" s="42" t="s">
        <v>1052</v>
      </c>
      <c r="AC24" s="110"/>
    </row>
    <row r="25" spans="1:29" ht="140.25">
      <c r="A25" s="65" t="s">
        <v>1636</v>
      </c>
      <c r="B25" s="3" t="s">
        <v>1294</v>
      </c>
      <c r="C25" s="10" t="s">
        <v>176</v>
      </c>
      <c r="D25" s="52" t="s">
        <v>662</v>
      </c>
      <c r="E25" s="7" t="s">
        <v>1081</v>
      </c>
      <c r="F25" s="7" t="s">
        <v>1380</v>
      </c>
      <c r="G25" s="7" t="s">
        <v>80</v>
      </c>
      <c r="H25" s="13">
        <v>1954</v>
      </c>
      <c r="I25" s="21">
        <v>19821</v>
      </c>
      <c r="J25" s="32">
        <v>19816</v>
      </c>
      <c r="K25" s="7" t="s">
        <v>383</v>
      </c>
      <c r="L25" s="32">
        <v>21577</v>
      </c>
      <c r="M25" s="7" t="s">
        <v>572</v>
      </c>
      <c r="N25" s="13">
        <v>4.75</v>
      </c>
      <c r="O25" s="13"/>
      <c r="P25" s="7" t="s">
        <v>176</v>
      </c>
      <c r="Q25" s="7" t="s">
        <v>239</v>
      </c>
      <c r="R25" s="7"/>
      <c r="S25" s="7"/>
      <c r="T25" s="23">
        <v>5014</v>
      </c>
      <c r="U25" s="7">
        <f>54-13</f>
        <v>41</v>
      </c>
      <c r="V25" s="50">
        <v>45</v>
      </c>
      <c r="W25" s="36">
        <v>31465</v>
      </c>
      <c r="X25" s="7" t="s">
        <v>240</v>
      </c>
      <c r="Y25" s="7" t="s">
        <v>240</v>
      </c>
      <c r="Z25" s="45" t="s">
        <v>1062</v>
      </c>
      <c r="AA25" s="52" t="s">
        <v>1931</v>
      </c>
      <c r="AB25" s="135" t="s">
        <v>1930</v>
      </c>
      <c r="AC25" s="110"/>
    </row>
    <row r="26" spans="1:29" ht="25.5">
      <c r="A26" s="65" t="s">
        <v>1636</v>
      </c>
      <c r="B26" s="3" t="s">
        <v>1294</v>
      </c>
      <c r="C26" s="7" t="s">
        <v>176</v>
      </c>
      <c r="D26" s="7" t="s">
        <v>38</v>
      </c>
      <c r="E26" s="7" t="s">
        <v>948</v>
      </c>
      <c r="F26" s="7"/>
      <c r="G26" s="7" t="s">
        <v>1421</v>
      </c>
      <c r="H26" s="13">
        <v>1959</v>
      </c>
      <c r="I26" s="13"/>
      <c r="J26" s="32">
        <v>21577</v>
      </c>
      <c r="K26" s="7" t="s">
        <v>7</v>
      </c>
      <c r="L26" s="32">
        <v>22897</v>
      </c>
      <c r="M26" s="7" t="s">
        <v>544</v>
      </c>
      <c r="N26" s="13">
        <v>3.7</v>
      </c>
      <c r="O26" s="13"/>
      <c r="P26" s="7"/>
      <c r="Q26" s="7"/>
      <c r="R26" s="7"/>
      <c r="S26" s="7"/>
      <c r="T26" s="13">
        <v>1916</v>
      </c>
      <c r="U26" s="7">
        <v>42</v>
      </c>
      <c r="V26" s="50">
        <v>46</v>
      </c>
      <c r="W26" s="40">
        <v>22897</v>
      </c>
      <c r="X26" s="38" t="s">
        <v>240</v>
      </c>
      <c r="Y26" s="40" t="s">
        <v>240</v>
      </c>
      <c r="Z26" s="45" t="s">
        <v>1062</v>
      </c>
      <c r="AA26" s="9" t="s">
        <v>1369</v>
      </c>
      <c r="AB26" s="42" t="s">
        <v>1368</v>
      </c>
      <c r="AC26" s="110"/>
    </row>
    <row r="27" spans="1:29" ht="25.5">
      <c r="A27" s="65" t="s">
        <v>1636</v>
      </c>
      <c r="B27" s="3" t="s">
        <v>1294</v>
      </c>
      <c r="C27" s="7" t="s">
        <v>176</v>
      </c>
      <c r="D27" s="130" t="s">
        <v>298</v>
      </c>
      <c r="E27" s="7" t="s">
        <v>1081</v>
      </c>
      <c r="F27" s="7" t="s">
        <v>1418</v>
      </c>
      <c r="G27" s="7" t="s">
        <v>80</v>
      </c>
      <c r="H27" s="13">
        <v>1962</v>
      </c>
      <c r="I27" s="13"/>
      <c r="J27" s="32">
        <v>23001</v>
      </c>
      <c r="K27" s="7" t="s">
        <v>8</v>
      </c>
      <c r="L27" s="32">
        <v>25141</v>
      </c>
      <c r="M27" s="7" t="s">
        <v>9</v>
      </c>
      <c r="N27" s="13">
        <v>5.9</v>
      </c>
      <c r="O27" s="13"/>
      <c r="P27" s="7"/>
      <c r="Q27" s="7"/>
      <c r="R27" s="7"/>
      <c r="S27" s="7"/>
      <c r="T27" s="13"/>
      <c r="U27" s="7"/>
      <c r="V27" s="50"/>
      <c r="W27" s="7"/>
      <c r="X27" s="7" t="s">
        <v>240</v>
      </c>
      <c r="Y27" s="7" t="s">
        <v>240</v>
      </c>
      <c r="Z27" s="45" t="s">
        <v>1062</v>
      </c>
      <c r="AA27" s="3" t="s">
        <v>297</v>
      </c>
      <c r="AB27" s="42" t="s">
        <v>279</v>
      </c>
      <c r="AC27" s="110"/>
    </row>
    <row r="28" spans="1:29" ht="25.5">
      <c r="A28" s="65" t="s">
        <v>1636</v>
      </c>
      <c r="B28" s="3" t="s">
        <v>1294</v>
      </c>
      <c r="C28" s="10" t="s">
        <v>176</v>
      </c>
      <c r="D28" s="9" t="s">
        <v>662</v>
      </c>
      <c r="E28" s="7" t="s">
        <v>1081</v>
      </c>
      <c r="F28" s="7" t="s">
        <v>1418</v>
      </c>
      <c r="G28" s="7" t="s">
        <v>80</v>
      </c>
      <c r="H28" s="13">
        <v>1968</v>
      </c>
      <c r="I28" s="21">
        <v>25149</v>
      </c>
      <c r="J28" s="32">
        <v>25147</v>
      </c>
      <c r="K28" s="7" t="s">
        <v>10</v>
      </c>
      <c r="L28" s="32">
        <v>27065</v>
      </c>
      <c r="M28" s="7" t="s">
        <v>11</v>
      </c>
      <c r="N28" s="13">
        <v>5.25</v>
      </c>
      <c r="O28" s="13"/>
      <c r="P28" s="7" t="s">
        <v>176</v>
      </c>
      <c r="Q28" s="7" t="s">
        <v>239</v>
      </c>
      <c r="R28" s="7"/>
      <c r="S28" s="7"/>
      <c r="T28" s="23">
        <v>5014</v>
      </c>
      <c r="U28" s="7">
        <f>68-13</f>
        <v>55</v>
      </c>
      <c r="V28" s="50">
        <v>60</v>
      </c>
      <c r="W28" s="7"/>
      <c r="X28" s="7" t="s">
        <v>240</v>
      </c>
      <c r="Y28" s="7" t="s">
        <v>240</v>
      </c>
      <c r="Z28" s="45" t="s">
        <v>1062</v>
      </c>
      <c r="AA28" s="9" t="s">
        <v>1220</v>
      </c>
      <c r="AB28" s="42" t="s">
        <v>279</v>
      </c>
      <c r="AC28" s="110"/>
    </row>
    <row r="29" spans="1:29" ht="38.25">
      <c r="A29" s="65" t="s">
        <v>1636</v>
      </c>
      <c r="B29" s="3" t="s">
        <v>1294</v>
      </c>
      <c r="C29" s="10" t="s">
        <v>176</v>
      </c>
      <c r="D29" s="10" t="s">
        <v>584</v>
      </c>
      <c r="E29" s="9" t="s">
        <v>889</v>
      </c>
      <c r="F29" s="9" t="s">
        <v>1418</v>
      </c>
      <c r="G29" s="9" t="s">
        <v>80</v>
      </c>
      <c r="H29" s="14">
        <v>1974</v>
      </c>
      <c r="I29" s="21">
        <v>27094</v>
      </c>
      <c r="J29" s="32">
        <v>27081</v>
      </c>
      <c r="K29" s="7" t="s">
        <v>12</v>
      </c>
      <c r="L29" s="32">
        <v>27144</v>
      </c>
      <c r="M29" s="7" t="s">
        <v>127</v>
      </c>
      <c r="N29" s="29">
        <v>0.2</v>
      </c>
      <c r="O29" s="21" t="s">
        <v>3</v>
      </c>
      <c r="P29" s="97" t="s">
        <v>1728</v>
      </c>
      <c r="Q29" s="97" t="s">
        <v>239</v>
      </c>
      <c r="R29" s="97" t="s">
        <v>1728</v>
      </c>
      <c r="S29" s="97" t="s">
        <v>239</v>
      </c>
      <c r="T29" s="29">
        <v>1933</v>
      </c>
      <c r="U29" s="98">
        <v>40</v>
      </c>
      <c r="V29" s="98">
        <v>40</v>
      </c>
      <c r="W29" s="46"/>
      <c r="X29" s="46" t="s">
        <v>240</v>
      </c>
      <c r="Y29" s="46" t="s">
        <v>240</v>
      </c>
      <c r="Z29" s="45" t="s">
        <v>1062</v>
      </c>
      <c r="AA29" s="3" t="s">
        <v>754</v>
      </c>
      <c r="AB29" s="42" t="s">
        <v>1727</v>
      </c>
      <c r="AC29" s="110"/>
    </row>
    <row r="30" spans="1:29" ht="153">
      <c r="A30" s="65" t="s">
        <v>1636</v>
      </c>
      <c r="B30" s="3" t="s">
        <v>1294</v>
      </c>
      <c r="C30" s="49" t="s">
        <v>176</v>
      </c>
      <c r="D30" s="49" t="s">
        <v>683</v>
      </c>
      <c r="E30" s="3" t="s">
        <v>623</v>
      </c>
      <c r="F30" s="3" t="s">
        <v>1418</v>
      </c>
      <c r="G30" s="3" t="s">
        <v>80</v>
      </c>
      <c r="H30" s="15">
        <v>1974</v>
      </c>
      <c r="I30" s="22"/>
      <c r="J30" s="33">
        <v>27302</v>
      </c>
      <c r="K30" s="5" t="s">
        <v>13</v>
      </c>
      <c r="L30" s="33">
        <v>28025</v>
      </c>
      <c r="M30" s="4" t="s">
        <v>1193</v>
      </c>
      <c r="N30" s="25">
        <v>2</v>
      </c>
      <c r="O30" s="22" t="s">
        <v>1730</v>
      </c>
      <c r="P30" s="44" t="s">
        <v>1729</v>
      </c>
      <c r="Q30" s="44" t="s">
        <v>239</v>
      </c>
      <c r="R30" s="44"/>
      <c r="S30" s="44"/>
      <c r="T30" s="25">
        <v>1939</v>
      </c>
      <c r="U30" s="47">
        <v>35</v>
      </c>
      <c r="V30" s="47">
        <v>37</v>
      </c>
      <c r="W30" s="44"/>
      <c r="X30" s="44" t="s">
        <v>240</v>
      </c>
      <c r="Y30" s="44" t="s">
        <v>240</v>
      </c>
      <c r="Z30" s="45" t="s">
        <v>1062</v>
      </c>
      <c r="AA30" s="3" t="s">
        <v>684</v>
      </c>
      <c r="AB30" s="6" t="s">
        <v>1731</v>
      </c>
    </row>
    <row r="31" spans="1:29" ht="140.25">
      <c r="A31" s="65" t="s">
        <v>1636</v>
      </c>
      <c r="B31" s="3" t="s">
        <v>1294</v>
      </c>
      <c r="C31" s="49" t="s">
        <v>176</v>
      </c>
      <c r="D31" s="49" t="s">
        <v>487</v>
      </c>
      <c r="E31" s="3" t="s">
        <v>623</v>
      </c>
      <c r="F31" s="3" t="s">
        <v>1418</v>
      </c>
      <c r="G31" s="3" t="s">
        <v>80</v>
      </c>
      <c r="H31" s="13">
        <v>1976</v>
      </c>
      <c r="I31" s="38"/>
      <c r="J31" s="32">
        <v>28026</v>
      </c>
      <c r="K31" s="7" t="s">
        <v>1193</v>
      </c>
      <c r="L31" s="33">
        <v>28905</v>
      </c>
      <c r="M31" s="5"/>
      <c r="N31" s="25">
        <v>2.4</v>
      </c>
      <c r="O31" s="22" t="s">
        <v>245</v>
      </c>
      <c r="P31" s="44" t="s">
        <v>1732</v>
      </c>
      <c r="Q31" s="44" t="s">
        <v>239</v>
      </c>
      <c r="R31" s="44" t="s">
        <v>960</v>
      </c>
      <c r="S31" s="44" t="s">
        <v>240</v>
      </c>
      <c r="T31" s="25">
        <v>1913</v>
      </c>
      <c r="U31" s="47">
        <v>63</v>
      </c>
      <c r="V31" s="47">
        <v>66</v>
      </c>
      <c r="W31" s="44"/>
      <c r="X31" s="44" t="s">
        <v>240</v>
      </c>
      <c r="Y31" s="44" t="s">
        <v>240</v>
      </c>
      <c r="Z31" s="45" t="s">
        <v>1062</v>
      </c>
      <c r="AA31" s="3" t="s">
        <v>1733</v>
      </c>
      <c r="AB31" s="6"/>
    </row>
    <row r="32" spans="1:29" ht="25.5">
      <c r="A32" s="65" t="s">
        <v>1636</v>
      </c>
      <c r="B32" s="3" t="s">
        <v>1294</v>
      </c>
      <c r="C32" s="49" t="s">
        <v>176</v>
      </c>
      <c r="D32" s="49" t="s">
        <v>1377</v>
      </c>
      <c r="E32" s="45" t="s">
        <v>895</v>
      </c>
      <c r="F32" s="45" t="s">
        <v>1418</v>
      </c>
      <c r="G32" s="3" t="s">
        <v>80</v>
      </c>
      <c r="H32" s="13">
        <v>1979</v>
      </c>
      <c r="I32" s="38"/>
      <c r="J32" s="32">
        <v>28905</v>
      </c>
      <c r="K32" s="7"/>
      <c r="L32" s="33">
        <v>29584</v>
      </c>
      <c r="M32" s="5"/>
      <c r="N32" s="25">
        <v>1.8</v>
      </c>
      <c r="O32" s="22"/>
      <c r="P32" s="44"/>
      <c r="Q32" s="44"/>
      <c r="R32" s="44"/>
      <c r="S32" s="44"/>
      <c r="T32" s="22"/>
      <c r="U32" s="44"/>
      <c r="V32" s="44"/>
      <c r="W32" s="44"/>
      <c r="X32" s="44" t="s">
        <v>240</v>
      </c>
      <c r="Y32" s="44" t="s">
        <v>240</v>
      </c>
      <c r="Z32" s="45" t="s">
        <v>1062</v>
      </c>
      <c r="AA32" s="129" t="s">
        <v>2002</v>
      </c>
      <c r="AB32" s="6"/>
    </row>
    <row r="33" spans="1:28" ht="25.5">
      <c r="A33" s="65" t="s">
        <v>1636</v>
      </c>
      <c r="B33" s="3" t="s">
        <v>1294</v>
      </c>
      <c r="C33" s="49" t="s">
        <v>176</v>
      </c>
      <c r="D33" s="49" t="s">
        <v>1378</v>
      </c>
      <c r="E33" s="3" t="s">
        <v>714</v>
      </c>
      <c r="F33" s="3" t="s">
        <v>1418</v>
      </c>
      <c r="G33" s="3" t="s">
        <v>80</v>
      </c>
      <c r="H33" s="13">
        <v>1981</v>
      </c>
      <c r="I33" s="38"/>
      <c r="J33" s="32">
        <v>29706</v>
      </c>
      <c r="K33" s="7"/>
      <c r="L33" s="33">
        <v>30159</v>
      </c>
      <c r="M33" s="5"/>
      <c r="N33" s="25">
        <v>1.25</v>
      </c>
      <c r="O33" s="22" t="s">
        <v>3</v>
      </c>
      <c r="P33" s="44"/>
      <c r="Q33" s="44"/>
      <c r="R33" s="146" t="s">
        <v>1968</v>
      </c>
      <c r="S33" s="146" t="s">
        <v>239</v>
      </c>
      <c r="T33" s="25">
        <v>1929</v>
      </c>
      <c r="U33" s="47">
        <f>81-29</f>
        <v>52</v>
      </c>
      <c r="V33" s="47">
        <v>53</v>
      </c>
      <c r="W33" s="44"/>
      <c r="X33" s="44" t="s">
        <v>240</v>
      </c>
      <c r="Y33" s="38" t="s">
        <v>429</v>
      </c>
      <c r="Z33" s="45" t="s">
        <v>1062</v>
      </c>
      <c r="AA33" s="3" t="s">
        <v>1268</v>
      </c>
      <c r="AB33" s="6"/>
    </row>
    <row r="34" spans="1:28">
      <c r="A34" s="65" t="s">
        <v>1636</v>
      </c>
      <c r="B34" s="3" t="s">
        <v>1294</v>
      </c>
      <c r="C34" s="49" t="s">
        <v>176</v>
      </c>
      <c r="D34" s="49" t="s">
        <v>1247</v>
      </c>
      <c r="E34" s="45" t="s">
        <v>1264</v>
      </c>
      <c r="F34" s="45" t="s">
        <v>258</v>
      </c>
      <c r="G34" s="3" t="s">
        <v>80</v>
      </c>
      <c r="H34" s="13">
        <v>1982</v>
      </c>
      <c r="I34" s="38"/>
      <c r="J34" s="32">
        <v>30209</v>
      </c>
      <c r="K34" s="7"/>
      <c r="L34" s="33">
        <v>30508</v>
      </c>
      <c r="M34" s="5"/>
      <c r="N34" s="25">
        <v>0.8</v>
      </c>
      <c r="O34" s="22" t="s">
        <v>3</v>
      </c>
      <c r="P34" s="45" t="s">
        <v>1265</v>
      </c>
      <c r="Q34" s="45" t="s">
        <v>239</v>
      </c>
      <c r="R34" s="45" t="s">
        <v>1266</v>
      </c>
      <c r="S34" s="45" t="s">
        <v>239</v>
      </c>
      <c r="T34" s="25">
        <v>1934</v>
      </c>
      <c r="U34" s="62">
        <v>48</v>
      </c>
      <c r="V34" s="62">
        <v>49</v>
      </c>
      <c r="W34" s="68"/>
      <c r="X34" s="56" t="s">
        <v>240</v>
      </c>
      <c r="Y34" s="44" t="s">
        <v>240</v>
      </c>
      <c r="Z34" s="45" t="s">
        <v>1062</v>
      </c>
      <c r="AA34" s="3" t="s">
        <v>1263</v>
      </c>
      <c r="AB34" s="6"/>
    </row>
    <row r="35" spans="1:28" ht="63.75">
      <c r="A35" s="65" t="s">
        <v>1636</v>
      </c>
      <c r="B35" s="3" t="s">
        <v>1294</v>
      </c>
      <c r="C35" s="49" t="s">
        <v>176</v>
      </c>
      <c r="D35" s="49" t="s">
        <v>1371</v>
      </c>
      <c r="E35" s="3" t="s">
        <v>1374</v>
      </c>
      <c r="F35" s="129" t="s">
        <v>1253</v>
      </c>
      <c r="G35" s="3" t="s">
        <v>1372</v>
      </c>
      <c r="H35" s="13">
        <v>1983</v>
      </c>
      <c r="I35" s="38"/>
      <c r="J35" s="32">
        <v>30508</v>
      </c>
      <c r="K35" s="7"/>
      <c r="L35" s="33">
        <v>31397</v>
      </c>
      <c r="M35" s="5"/>
      <c r="N35" s="25">
        <v>2.4</v>
      </c>
      <c r="O35" s="22" t="s">
        <v>3</v>
      </c>
      <c r="P35" s="44" t="s">
        <v>1373</v>
      </c>
      <c r="Q35" s="44" t="s">
        <v>240</v>
      </c>
      <c r="R35" s="44"/>
      <c r="S35" s="44"/>
      <c r="T35" s="22">
        <v>16785</v>
      </c>
      <c r="U35" s="45">
        <v>37</v>
      </c>
      <c r="V35" s="138">
        <v>40</v>
      </c>
      <c r="W35" s="68"/>
      <c r="X35" s="53" t="s">
        <v>240</v>
      </c>
      <c r="Y35" s="38" t="s">
        <v>428</v>
      </c>
      <c r="Z35" s="45" t="s">
        <v>1062</v>
      </c>
      <c r="AA35" s="129" t="s">
        <v>1908</v>
      </c>
      <c r="AB35" s="6" t="s">
        <v>1375</v>
      </c>
    </row>
    <row r="36" spans="1:28" ht="25.5">
      <c r="A36" s="65" t="s">
        <v>1636</v>
      </c>
      <c r="B36" s="3" t="s">
        <v>1294</v>
      </c>
      <c r="C36" s="49" t="s">
        <v>176</v>
      </c>
      <c r="D36" s="49" t="s">
        <v>1248</v>
      </c>
      <c r="E36" s="3" t="s">
        <v>1612</v>
      </c>
      <c r="F36" s="3" t="s">
        <v>1418</v>
      </c>
      <c r="G36" s="3" t="s">
        <v>80</v>
      </c>
      <c r="H36" s="13">
        <v>1985</v>
      </c>
      <c r="I36" s="38"/>
      <c r="J36" s="32">
        <v>31397</v>
      </c>
      <c r="K36" s="7"/>
      <c r="L36" s="33">
        <v>33000</v>
      </c>
      <c r="M36" s="5"/>
      <c r="N36" s="25">
        <v>4.4000000000000004</v>
      </c>
      <c r="O36" s="22" t="s">
        <v>3</v>
      </c>
      <c r="P36" s="44"/>
      <c r="Q36" s="44"/>
      <c r="R36" s="44"/>
      <c r="S36" s="44"/>
      <c r="T36" s="25">
        <v>1926</v>
      </c>
      <c r="U36" s="45">
        <f>85-26</f>
        <v>59</v>
      </c>
      <c r="V36" s="138">
        <v>63</v>
      </c>
      <c r="W36" s="68"/>
      <c r="X36" s="53" t="s">
        <v>240</v>
      </c>
      <c r="Y36" s="38" t="s">
        <v>1098</v>
      </c>
      <c r="Z36" s="45" t="s">
        <v>1062</v>
      </c>
      <c r="AA36" s="3"/>
      <c r="AB36" s="6"/>
    </row>
    <row r="37" spans="1:28" ht="38.25">
      <c r="A37" s="65" t="s">
        <v>1636</v>
      </c>
      <c r="B37" s="3" t="s">
        <v>1294</v>
      </c>
      <c r="C37" s="49" t="s">
        <v>176</v>
      </c>
      <c r="D37" s="49" t="s">
        <v>1371</v>
      </c>
      <c r="E37" s="3" t="s">
        <v>1374</v>
      </c>
      <c r="F37" s="129" t="s">
        <v>1253</v>
      </c>
      <c r="G37" s="3" t="s">
        <v>1372</v>
      </c>
      <c r="H37" s="13">
        <v>1990</v>
      </c>
      <c r="I37" s="38"/>
      <c r="J37" s="32">
        <v>33000</v>
      </c>
      <c r="K37" s="7"/>
      <c r="L37" s="33">
        <v>35014</v>
      </c>
      <c r="M37" s="5"/>
      <c r="N37" s="25">
        <v>5.5</v>
      </c>
      <c r="O37" s="22" t="s">
        <v>3</v>
      </c>
      <c r="P37" s="44" t="s">
        <v>1373</v>
      </c>
      <c r="Q37" s="44" t="s">
        <v>240</v>
      </c>
      <c r="R37" s="44"/>
      <c r="S37" s="44"/>
      <c r="T37" s="22">
        <v>16785</v>
      </c>
      <c r="U37" s="45">
        <v>44</v>
      </c>
      <c r="V37" s="138">
        <v>49</v>
      </c>
      <c r="W37" s="68"/>
      <c r="X37" s="53" t="s">
        <v>240</v>
      </c>
      <c r="Y37" s="38" t="s">
        <v>428</v>
      </c>
      <c r="Z37" s="45" t="s">
        <v>1062</v>
      </c>
      <c r="AA37" s="3" t="s">
        <v>1610</v>
      </c>
      <c r="AB37" s="6"/>
    </row>
    <row r="38" spans="1:28" ht="51">
      <c r="A38" s="65" t="s">
        <v>1636</v>
      </c>
      <c r="B38" s="3" t="s">
        <v>1294</v>
      </c>
      <c r="C38" s="49" t="s">
        <v>176</v>
      </c>
      <c r="D38" s="49" t="s">
        <v>1053</v>
      </c>
      <c r="E38" s="45" t="s">
        <v>109</v>
      </c>
      <c r="F38" s="45" t="s">
        <v>1253</v>
      </c>
      <c r="G38" s="45" t="s">
        <v>894</v>
      </c>
      <c r="H38" s="25">
        <v>1995</v>
      </c>
      <c r="I38" s="22"/>
      <c r="J38" s="33">
        <v>35021</v>
      </c>
      <c r="K38" s="5"/>
      <c r="L38" s="33">
        <v>37294</v>
      </c>
      <c r="M38" s="5"/>
      <c r="N38" s="25">
        <v>6.25</v>
      </c>
      <c r="O38" s="22" t="s">
        <v>245</v>
      </c>
      <c r="P38" s="45" t="s">
        <v>400</v>
      </c>
      <c r="Q38" s="45" t="s">
        <v>239</v>
      </c>
      <c r="R38" s="45" t="s">
        <v>400</v>
      </c>
      <c r="S38" s="45" t="s">
        <v>239</v>
      </c>
      <c r="T38" s="22">
        <v>19441</v>
      </c>
      <c r="U38" s="45">
        <v>42</v>
      </c>
      <c r="V38" s="45">
        <v>48</v>
      </c>
      <c r="W38" s="68"/>
      <c r="X38" s="53" t="s">
        <v>240</v>
      </c>
      <c r="Y38" s="38" t="s">
        <v>399</v>
      </c>
      <c r="Z38" s="45" t="s">
        <v>1062</v>
      </c>
      <c r="AA38" s="3" t="s">
        <v>108</v>
      </c>
      <c r="AB38" s="6"/>
    </row>
    <row r="39" spans="1:28">
      <c r="A39" s="65" t="s">
        <v>1636</v>
      </c>
      <c r="B39" s="3" t="s">
        <v>1294</v>
      </c>
      <c r="C39" s="49" t="s">
        <v>176</v>
      </c>
      <c r="D39" s="62" t="s">
        <v>914</v>
      </c>
      <c r="E39" s="3" t="s">
        <v>1726</v>
      </c>
      <c r="F39" s="3" t="s">
        <v>1253</v>
      </c>
      <c r="G39" s="3"/>
      <c r="H39" s="15">
        <v>2002</v>
      </c>
      <c r="I39" s="68"/>
      <c r="J39" s="33">
        <v>37376</v>
      </c>
      <c r="K39" s="5"/>
      <c r="L39" s="33">
        <v>38446</v>
      </c>
      <c r="M39" s="5"/>
      <c r="N39" s="25">
        <v>3</v>
      </c>
      <c r="O39" s="22" t="s">
        <v>3</v>
      </c>
      <c r="P39" s="44"/>
      <c r="Q39" s="44"/>
      <c r="R39" s="44"/>
      <c r="S39" s="44"/>
      <c r="T39" s="22"/>
      <c r="U39" s="38"/>
      <c r="V39" s="38"/>
      <c r="W39" s="38"/>
      <c r="X39" s="38"/>
      <c r="Y39" s="44" t="s">
        <v>240</v>
      </c>
      <c r="Z39" s="45" t="s">
        <v>1062</v>
      </c>
      <c r="AA39" s="3" t="s">
        <v>1725</v>
      </c>
      <c r="AB39" s="6"/>
    </row>
    <row r="40" spans="1:28">
      <c r="A40" s="65" t="s">
        <v>1636</v>
      </c>
      <c r="B40" s="3" t="s">
        <v>1294</v>
      </c>
      <c r="C40" s="49" t="s">
        <v>176</v>
      </c>
      <c r="D40" s="62" t="s">
        <v>1319</v>
      </c>
      <c r="E40" s="3"/>
      <c r="F40" s="3"/>
      <c r="G40" s="3"/>
      <c r="H40" s="15">
        <v>2002</v>
      </c>
      <c r="I40" s="75"/>
      <c r="J40" s="33">
        <v>37295</v>
      </c>
      <c r="K40" s="5"/>
      <c r="L40" s="33" t="s">
        <v>1320</v>
      </c>
      <c r="M40" s="5"/>
      <c r="N40" s="22" t="s">
        <v>779</v>
      </c>
      <c r="O40" s="22"/>
      <c r="P40" s="44"/>
      <c r="Q40" s="44"/>
      <c r="R40" s="44"/>
      <c r="S40" s="44"/>
      <c r="T40" s="22"/>
      <c r="U40" s="38"/>
      <c r="V40" s="38"/>
      <c r="W40" s="38"/>
      <c r="X40" s="38" t="s">
        <v>240</v>
      </c>
      <c r="Y40" s="44" t="s">
        <v>240</v>
      </c>
      <c r="Z40" s="45" t="s">
        <v>1062</v>
      </c>
      <c r="AA40" s="3"/>
      <c r="AB40" s="6"/>
    </row>
    <row r="41" spans="1:28">
      <c r="A41" s="65" t="s">
        <v>1636</v>
      </c>
      <c r="B41" s="3" t="s">
        <v>1294</v>
      </c>
      <c r="C41" s="49" t="s">
        <v>176</v>
      </c>
      <c r="D41" s="62" t="s">
        <v>200</v>
      </c>
      <c r="E41" s="3"/>
      <c r="F41" s="3"/>
      <c r="G41" s="3"/>
      <c r="H41" s="15">
        <v>2005</v>
      </c>
      <c r="I41" s="33">
        <v>38447</v>
      </c>
      <c r="J41" s="33">
        <v>38442</v>
      </c>
      <c r="K41" s="5"/>
      <c r="L41" s="33">
        <v>40039</v>
      </c>
      <c r="M41" s="5"/>
      <c r="N41" s="25">
        <v>4.5</v>
      </c>
      <c r="O41" s="22" t="s">
        <v>245</v>
      </c>
      <c r="P41" s="44"/>
      <c r="Q41" s="44"/>
      <c r="R41" s="44"/>
      <c r="S41" s="44"/>
      <c r="T41" s="22"/>
      <c r="U41" s="38"/>
      <c r="V41" s="38"/>
      <c r="W41" s="38"/>
      <c r="X41" s="38" t="s">
        <v>240</v>
      </c>
      <c r="Y41" s="44" t="s">
        <v>240</v>
      </c>
      <c r="Z41" s="45" t="s">
        <v>1062</v>
      </c>
      <c r="AA41" s="3" t="s">
        <v>461</v>
      </c>
      <c r="AB41" s="6"/>
    </row>
    <row r="42" spans="1:28">
      <c r="A42" s="65" t="s">
        <v>1636</v>
      </c>
      <c r="B42" s="3" t="s">
        <v>1294</v>
      </c>
      <c r="C42" s="49" t="s">
        <v>176</v>
      </c>
      <c r="D42" s="62" t="s">
        <v>1643</v>
      </c>
      <c r="E42" s="3"/>
      <c r="F42" s="3"/>
      <c r="G42" s="3"/>
      <c r="H42" s="15">
        <v>2009</v>
      </c>
      <c r="I42" s="33"/>
      <c r="J42" s="33">
        <v>40039</v>
      </c>
      <c r="K42" s="5"/>
      <c r="L42" s="33">
        <v>40136</v>
      </c>
      <c r="M42" s="5"/>
      <c r="N42" s="25">
        <v>0.25</v>
      </c>
      <c r="O42" s="22"/>
      <c r="P42" s="44"/>
      <c r="Q42" s="44"/>
      <c r="R42" s="44"/>
      <c r="S42" s="44"/>
      <c r="T42" s="22"/>
      <c r="U42" s="38"/>
      <c r="V42" s="38"/>
      <c r="W42" s="38"/>
      <c r="X42" s="38"/>
      <c r="Y42" s="44"/>
      <c r="Z42" s="45"/>
      <c r="AA42" s="3"/>
      <c r="AB42" s="6"/>
    </row>
    <row r="43" spans="1:28" ht="51">
      <c r="A43" s="65" t="s">
        <v>1636</v>
      </c>
      <c r="B43" s="3" t="s">
        <v>1294</v>
      </c>
      <c r="C43" s="49" t="s">
        <v>176</v>
      </c>
      <c r="D43" s="45" t="s">
        <v>1641</v>
      </c>
      <c r="E43" s="129" t="s">
        <v>1479</v>
      </c>
      <c r="F43" s="129" t="s">
        <v>1480</v>
      </c>
      <c r="G43" s="129" t="s">
        <v>288</v>
      </c>
      <c r="H43" s="15">
        <v>2009</v>
      </c>
      <c r="I43" s="33"/>
      <c r="J43" s="33">
        <v>40136</v>
      </c>
      <c r="K43" s="5"/>
      <c r="L43" s="33">
        <v>40715</v>
      </c>
      <c r="M43" s="5"/>
      <c r="N43" s="25">
        <v>1.75</v>
      </c>
      <c r="O43" s="131" t="s">
        <v>245</v>
      </c>
      <c r="P43" s="130" t="s">
        <v>2005</v>
      </c>
      <c r="Q43" s="130" t="s">
        <v>239</v>
      </c>
      <c r="R43" s="130" t="s">
        <v>2006</v>
      </c>
      <c r="S43" s="130" t="s">
        <v>239</v>
      </c>
      <c r="T43" s="133">
        <v>19080</v>
      </c>
      <c r="U43" s="37">
        <f>2009-1952</f>
        <v>57</v>
      </c>
      <c r="V43" s="38">
        <v>59</v>
      </c>
      <c r="W43" s="38"/>
      <c r="X43" s="38" t="s">
        <v>240</v>
      </c>
      <c r="Y43" s="153" t="s">
        <v>2007</v>
      </c>
      <c r="Z43" s="45"/>
      <c r="AA43" s="3" t="s">
        <v>1642</v>
      </c>
      <c r="AB43" s="6"/>
    </row>
    <row r="44" spans="1:28">
      <c r="A44" s="30" t="s">
        <v>545</v>
      </c>
      <c r="B44" s="38"/>
      <c r="C44" s="7" t="s">
        <v>176</v>
      </c>
      <c r="D44" s="7" t="s">
        <v>1477</v>
      </c>
      <c r="E44" s="7"/>
      <c r="F44" s="38"/>
      <c r="G44" s="38"/>
      <c r="H44" s="13">
        <v>1936</v>
      </c>
      <c r="I44" s="13"/>
      <c r="J44" s="32"/>
      <c r="K44" s="7"/>
      <c r="L44" s="23">
        <v>13235</v>
      </c>
      <c r="M44" s="7" t="s">
        <v>1478</v>
      </c>
      <c r="N44" s="13"/>
      <c r="O44" s="38"/>
      <c r="P44" s="38"/>
      <c r="Q44" s="38"/>
      <c r="R44" s="37"/>
      <c r="S44" s="37"/>
      <c r="T44" s="111"/>
      <c r="U44" s="37"/>
      <c r="V44" s="37"/>
      <c r="W44" s="37"/>
      <c r="X44" s="37"/>
      <c r="Y44" s="37"/>
      <c r="Z44" s="7" t="s">
        <v>1062</v>
      </c>
      <c r="AA44" s="3" t="s">
        <v>1050</v>
      </c>
      <c r="AB44" s="112"/>
    </row>
    <row r="45" spans="1:28" ht="38.25">
      <c r="A45" s="30" t="s">
        <v>545</v>
      </c>
      <c r="B45" s="38"/>
      <c r="C45" s="7" t="s">
        <v>176</v>
      </c>
      <c r="D45" s="7" t="s">
        <v>252</v>
      </c>
      <c r="E45" s="7" t="s">
        <v>253</v>
      </c>
      <c r="F45" s="38"/>
      <c r="G45" s="38"/>
      <c r="H45" s="13">
        <v>1938</v>
      </c>
      <c r="I45" s="13"/>
      <c r="J45" s="32"/>
      <c r="K45" s="7"/>
      <c r="L45" s="23">
        <v>13981</v>
      </c>
      <c r="M45" s="7" t="s">
        <v>933</v>
      </c>
      <c r="N45" s="13"/>
      <c r="O45" s="38"/>
      <c r="P45" s="38"/>
      <c r="Q45" s="38"/>
      <c r="R45" s="37"/>
      <c r="S45" s="37"/>
      <c r="T45" s="111"/>
      <c r="U45" s="37"/>
      <c r="V45" s="37"/>
      <c r="W45" s="37"/>
      <c r="X45" s="37"/>
      <c r="Y45" s="37"/>
      <c r="Z45" s="7" t="s">
        <v>1062</v>
      </c>
      <c r="AA45" s="7" t="s">
        <v>254</v>
      </c>
      <c r="AB45" s="112"/>
    </row>
    <row r="46" spans="1:28" ht="25.5">
      <c r="A46" s="30" t="s">
        <v>545</v>
      </c>
      <c r="B46" s="38"/>
      <c r="C46" s="7" t="s">
        <v>176</v>
      </c>
      <c r="D46" s="7" t="s">
        <v>1398</v>
      </c>
      <c r="E46" s="7" t="s">
        <v>948</v>
      </c>
      <c r="F46" s="38"/>
      <c r="G46" s="38"/>
      <c r="H46" s="13">
        <v>1949</v>
      </c>
      <c r="I46" s="13">
        <v>1949</v>
      </c>
      <c r="J46" s="32">
        <v>18183</v>
      </c>
      <c r="K46" s="7" t="s">
        <v>1483</v>
      </c>
      <c r="L46" s="23">
        <v>25141</v>
      </c>
      <c r="M46" s="7" t="s">
        <v>9</v>
      </c>
      <c r="N46" s="13">
        <v>19</v>
      </c>
      <c r="O46" s="38"/>
      <c r="P46" s="38"/>
      <c r="Q46" s="38"/>
      <c r="R46" s="37"/>
      <c r="S46" s="37"/>
      <c r="T46" s="111"/>
      <c r="U46" s="37"/>
      <c r="V46" s="37"/>
      <c r="W46" s="37"/>
      <c r="X46" s="37"/>
      <c r="Y46" s="37"/>
      <c r="Z46" s="7" t="s">
        <v>1062</v>
      </c>
      <c r="AA46" s="7" t="s">
        <v>772</v>
      </c>
      <c r="AB46" s="112"/>
    </row>
    <row r="47" spans="1:28" ht="25.5">
      <c r="A47" s="30" t="s">
        <v>545</v>
      </c>
      <c r="B47" s="38"/>
      <c r="C47" s="7" t="s">
        <v>176</v>
      </c>
      <c r="D47" s="7" t="s">
        <v>1399</v>
      </c>
      <c r="E47" s="7" t="s">
        <v>1123</v>
      </c>
      <c r="F47" s="38"/>
      <c r="G47" s="38"/>
      <c r="H47" s="13">
        <v>1968</v>
      </c>
      <c r="I47" s="13">
        <v>1968</v>
      </c>
      <c r="J47" s="32">
        <v>25172</v>
      </c>
      <c r="K47" s="7" t="s">
        <v>1484</v>
      </c>
      <c r="L47" s="13" t="s">
        <v>544</v>
      </c>
      <c r="M47" s="7" t="s">
        <v>544</v>
      </c>
      <c r="N47" s="13"/>
      <c r="O47" s="38"/>
      <c r="P47" s="38"/>
      <c r="Q47" s="38"/>
      <c r="R47" s="37"/>
      <c r="S47" s="37"/>
      <c r="T47" s="111"/>
      <c r="U47" s="37"/>
      <c r="V47" s="37"/>
      <c r="W47" s="37"/>
      <c r="X47" s="37"/>
      <c r="Y47" s="37"/>
      <c r="Z47" s="7" t="s">
        <v>1062</v>
      </c>
      <c r="AA47" s="7" t="s">
        <v>163</v>
      </c>
      <c r="AB47" s="112"/>
    </row>
    <row r="48" spans="1:28">
      <c r="A48" s="65" t="s">
        <v>1636</v>
      </c>
      <c r="B48" s="3" t="s">
        <v>1293</v>
      </c>
      <c r="C48" s="49" t="s">
        <v>177</v>
      </c>
      <c r="D48" s="49" t="s">
        <v>731</v>
      </c>
      <c r="E48" s="3" t="s">
        <v>952</v>
      </c>
      <c r="F48" s="3" t="s">
        <v>568</v>
      </c>
      <c r="G48" s="52" t="s">
        <v>80</v>
      </c>
      <c r="H48" s="15">
        <v>1934</v>
      </c>
      <c r="I48" s="15"/>
      <c r="J48" s="34">
        <v>12700</v>
      </c>
      <c r="K48" s="5"/>
      <c r="L48" s="34">
        <v>12878</v>
      </c>
      <c r="M48" s="5"/>
      <c r="N48" s="25">
        <v>0.5</v>
      </c>
      <c r="O48" s="22"/>
      <c r="P48" s="44"/>
      <c r="Q48" s="44"/>
      <c r="R48" s="44"/>
      <c r="S48" s="44"/>
      <c r="T48" s="22"/>
      <c r="U48" s="44"/>
      <c r="V48" s="44"/>
      <c r="W48" s="44"/>
      <c r="X48" s="44" t="s">
        <v>240</v>
      </c>
      <c r="Y48" s="44" t="s">
        <v>240</v>
      </c>
      <c r="Z48" s="45" t="s">
        <v>1062</v>
      </c>
      <c r="AA48" s="3" t="s">
        <v>844</v>
      </c>
      <c r="AB48" s="6"/>
    </row>
    <row r="49" spans="1:32" ht="25.5">
      <c r="A49" s="65" t="s">
        <v>1636</v>
      </c>
      <c r="B49" s="3" t="s">
        <v>1293</v>
      </c>
      <c r="C49" s="49" t="s">
        <v>177</v>
      </c>
      <c r="D49" s="49" t="s">
        <v>47</v>
      </c>
      <c r="E49" s="3" t="s">
        <v>948</v>
      </c>
      <c r="F49" s="3"/>
      <c r="G49" s="3" t="s">
        <v>1421</v>
      </c>
      <c r="H49" s="15">
        <v>1935</v>
      </c>
      <c r="I49" s="15"/>
      <c r="J49" s="34">
        <v>12968</v>
      </c>
      <c r="K49" s="5"/>
      <c r="L49" s="33">
        <v>14881</v>
      </c>
      <c r="M49" s="5"/>
      <c r="N49" s="25">
        <v>5.2</v>
      </c>
      <c r="O49" s="22"/>
      <c r="P49" s="44"/>
      <c r="Q49" s="44"/>
      <c r="R49" s="44"/>
      <c r="S49" s="44"/>
      <c r="T49" s="22"/>
      <c r="U49" s="44"/>
      <c r="V49" s="44"/>
      <c r="W49" s="44"/>
      <c r="X49" s="44" t="s">
        <v>240</v>
      </c>
      <c r="Y49" s="44" t="s">
        <v>240</v>
      </c>
      <c r="Z49" s="45" t="s">
        <v>1062</v>
      </c>
      <c r="AA49" s="3"/>
      <c r="AB49" s="6"/>
    </row>
    <row r="50" spans="1:32" ht="51">
      <c r="A50" s="65" t="s">
        <v>1636</v>
      </c>
      <c r="B50" s="3" t="s">
        <v>1293</v>
      </c>
      <c r="C50" s="49" t="s">
        <v>177</v>
      </c>
      <c r="D50" s="49" t="s">
        <v>732</v>
      </c>
      <c r="E50" s="3" t="s">
        <v>564</v>
      </c>
      <c r="F50" s="3" t="s">
        <v>1593</v>
      </c>
      <c r="G50" s="3" t="s">
        <v>894</v>
      </c>
      <c r="H50" s="15">
        <v>1940</v>
      </c>
      <c r="I50" s="15"/>
      <c r="J50" s="34">
        <v>14891</v>
      </c>
      <c r="K50" s="5"/>
      <c r="L50" s="34">
        <v>16354</v>
      </c>
      <c r="M50" s="5" t="s">
        <v>565</v>
      </c>
      <c r="N50" s="25">
        <v>4</v>
      </c>
      <c r="O50" s="22"/>
      <c r="P50" s="45" t="s">
        <v>406</v>
      </c>
      <c r="Q50" s="45" t="s">
        <v>240</v>
      </c>
      <c r="R50" s="45"/>
      <c r="S50" s="45"/>
      <c r="T50" s="131" t="s">
        <v>1912</v>
      </c>
      <c r="U50" s="47">
        <v>50</v>
      </c>
      <c r="V50" s="47">
        <v>54</v>
      </c>
      <c r="W50" s="4">
        <v>22579</v>
      </c>
      <c r="X50" s="18" t="s">
        <v>1216</v>
      </c>
      <c r="Y50" s="44" t="s">
        <v>240</v>
      </c>
      <c r="Z50" s="45" t="s">
        <v>1062</v>
      </c>
      <c r="AA50" s="3" t="s">
        <v>1361</v>
      </c>
      <c r="AB50" s="6" t="s">
        <v>566</v>
      </c>
    </row>
    <row r="51" spans="1:32" ht="51">
      <c r="A51" s="65" t="s">
        <v>1636</v>
      </c>
      <c r="B51" s="3" t="s">
        <v>1293</v>
      </c>
      <c r="C51" s="7" t="s">
        <v>177</v>
      </c>
      <c r="D51" s="7" t="s">
        <v>43</v>
      </c>
      <c r="E51" s="7" t="s">
        <v>1634</v>
      </c>
      <c r="F51" s="7" t="s">
        <v>1593</v>
      </c>
      <c r="G51" s="7" t="s">
        <v>80</v>
      </c>
      <c r="H51" s="13">
        <v>1944</v>
      </c>
      <c r="I51" s="13"/>
      <c r="J51" s="34">
        <v>16354</v>
      </c>
      <c r="K51" s="5" t="s">
        <v>565</v>
      </c>
      <c r="L51" s="32">
        <v>18414</v>
      </c>
      <c r="M51" s="7" t="s">
        <v>14</v>
      </c>
      <c r="N51" s="43">
        <v>5.6</v>
      </c>
      <c r="O51" s="13"/>
      <c r="P51" s="7"/>
      <c r="Q51" s="7"/>
      <c r="R51" s="7"/>
      <c r="S51" s="7"/>
      <c r="T51" s="13"/>
      <c r="U51" s="7"/>
      <c r="V51" s="7"/>
      <c r="W51" s="7"/>
      <c r="X51" s="7" t="s">
        <v>481</v>
      </c>
      <c r="Y51" s="7" t="s">
        <v>240</v>
      </c>
      <c r="Z51" s="45" t="s">
        <v>1062</v>
      </c>
      <c r="AA51" s="9" t="s">
        <v>1070</v>
      </c>
      <c r="AB51" s="42" t="s">
        <v>330</v>
      </c>
      <c r="AC51" s="110"/>
    </row>
    <row r="52" spans="1:32" ht="89.25">
      <c r="A52" s="65" t="s">
        <v>1636</v>
      </c>
      <c r="B52" s="3" t="s">
        <v>1293</v>
      </c>
      <c r="C52" s="7" t="s">
        <v>177</v>
      </c>
      <c r="D52" s="7" t="s">
        <v>42</v>
      </c>
      <c r="E52" s="7" t="s">
        <v>1960</v>
      </c>
      <c r="F52" s="7" t="s">
        <v>1418</v>
      </c>
      <c r="G52" s="7" t="s">
        <v>80</v>
      </c>
      <c r="H52" s="13">
        <v>1950</v>
      </c>
      <c r="I52" s="22">
        <v>18436</v>
      </c>
      <c r="J52" s="32">
        <v>18431</v>
      </c>
      <c r="K52" s="7" t="s">
        <v>15</v>
      </c>
      <c r="L52" s="32">
        <v>19884</v>
      </c>
      <c r="M52" s="7" t="s">
        <v>16</v>
      </c>
      <c r="N52" s="13">
        <v>4</v>
      </c>
      <c r="O52" s="13"/>
      <c r="P52" s="7" t="s">
        <v>177</v>
      </c>
      <c r="Q52" s="7" t="s">
        <v>239</v>
      </c>
      <c r="R52" s="7" t="s">
        <v>177</v>
      </c>
      <c r="S52" s="7" t="s">
        <v>239</v>
      </c>
      <c r="T52" s="23">
        <v>3103</v>
      </c>
      <c r="U52" s="7">
        <v>42</v>
      </c>
      <c r="V52" s="7">
        <v>46</v>
      </c>
      <c r="W52" s="7"/>
      <c r="X52" s="38" t="s">
        <v>371</v>
      </c>
      <c r="Y52" s="7" t="s">
        <v>240</v>
      </c>
      <c r="Z52" s="45" t="s">
        <v>1062</v>
      </c>
      <c r="AA52" s="52" t="s">
        <v>1959</v>
      </c>
      <c r="AB52" s="42" t="s">
        <v>1052</v>
      </c>
      <c r="AC52" s="110"/>
      <c r="AD52" s="110"/>
    </row>
    <row r="53" spans="1:32" ht="25.5">
      <c r="A53" s="65" t="s">
        <v>1636</v>
      </c>
      <c r="B53" s="3" t="s">
        <v>1293</v>
      </c>
      <c r="C53" s="7" t="s">
        <v>177</v>
      </c>
      <c r="D53" s="7" t="s">
        <v>44</v>
      </c>
      <c r="E53" s="7" t="s">
        <v>948</v>
      </c>
      <c r="F53" s="7"/>
      <c r="G53" s="7" t="s">
        <v>1421</v>
      </c>
      <c r="H53" s="13">
        <v>1954</v>
      </c>
      <c r="I53" s="13"/>
      <c r="J53" s="32">
        <v>19884</v>
      </c>
      <c r="K53" s="7" t="s">
        <v>16</v>
      </c>
      <c r="L53" s="32">
        <v>25120</v>
      </c>
      <c r="M53" s="7" t="s">
        <v>17</v>
      </c>
      <c r="N53" s="13">
        <v>14.3</v>
      </c>
      <c r="O53" s="13"/>
      <c r="P53" s="7"/>
      <c r="Q53" s="7"/>
      <c r="R53" s="7"/>
      <c r="S53" s="7"/>
      <c r="T53" s="13"/>
      <c r="U53" s="7"/>
      <c r="V53" s="7"/>
      <c r="W53" s="7"/>
      <c r="X53" s="7" t="s">
        <v>240</v>
      </c>
      <c r="Y53" s="7" t="s">
        <v>240</v>
      </c>
      <c r="Z53" s="45" t="s">
        <v>1062</v>
      </c>
      <c r="AA53" s="9" t="s">
        <v>1114</v>
      </c>
      <c r="AB53" s="135" t="s">
        <v>1965</v>
      </c>
      <c r="AC53" s="110"/>
      <c r="AD53" s="110"/>
    </row>
    <row r="54" spans="1:32" ht="63.75">
      <c r="A54" s="65" t="s">
        <v>1636</v>
      </c>
      <c r="B54" s="3" t="s">
        <v>1293</v>
      </c>
      <c r="C54" s="7" t="s">
        <v>177</v>
      </c>
      <c r="D54" s="7" t="s">
        <v>46</v>
      </c>
      <c r="E54" s="45" t="s">
        <v>1309</v>
      </c>
      <c r="F54" s="7" t="s">
        <v>1593</v>
      </c>
      <c r="G54" s="7" t="s">
        <v>80</v>
      </c>
      <c r="H54" s="13">
        <v>1968</v>
      </c>
      <c r="I54" s="23">
        <v>25125</v>
      </c>
      <c r="J54" s="32">
        <v>25120</v>
      </c>
      <c r="K54" s="7" t="s">
        <v>17</v>
      </c>
      <c r="L54" s="32">
        <v>26628</v>
      </c>
      <c r="M54" s="7" t="s">
        <v>18</v>
      </c>
      <c r="N54" s="13">
        <v>4.0999999999999996</v>
      </c>
      <c r="O54" s="13"/>
      <c r="P54" s="7" t="s">
        <v>1310</v>
      </c>
      <c r="Q54" s="7" t="s">
        <v>240</v>
      </c>
      <c r="R54" s="7"/>
      <c r="S54" s="7"/>
      <c r="T54" s="23">
        <v>5959</v>
      </c>
      <c r="U54" s="7">
        <f>68-16</f>
        <v>52</v>
      </c>
      <c r="V54" s="7">
        <v>56</v>
      </c>
      <c r="W54" s="7"/>
      <c r="X54" s="7" t="s">
        <v>1308</v>
      </c>
      <c r="Y54" s="7" t="s">
        <v>240</v>
      </c>
      <c r="Z54" s="45" t="s">
        <v>1062</v>
      </c>
      <c r="AA54" s="9" t="s">
        <v>1311</v>
      </c>
      <c r="AB54" s="42" t="s">
        <v>1052</v>
      </c>
      <c r="AC54" s="110"/>
      <c r="AD54" s="110"/>
    </row>
    <row r="55" spans="1:32" ht="89.25">
      <c r="A55" s="65" t="s">
        <v>1636</v>
      </c>
      <c r="B55" s="3" t="s">
        <v>1293</v>
      </c>
      <c r="C55" s="7" t="s">
        <v>177</v>
      </c>
      <c r="D55" s="10" t="s">
        <v>39</v>
      </c>
      <c r="E55" s="45" t="s">
        <v>1021</v>
      </c>
      <c r="F55" s="18" t="s">
        <v>1418</v>
      </c>
      <c r="G55" s="7" t="s">
        <v>80</v>
      </c>
      <c r="H55" s="13">
        <v>1972</v>
      </c>
      <c r="I55" s="15"/>
      <c r="J55" s="32">
        <v>26628</v>
      </c>
      <c r="K55" s="7" t="s">
        <v>18</v>
      </c>
      <c r="L55" s="32">
        <v>27144</v>
      </c>
      <c r="M55" s="7" t="s">
        <v>127</v>
      </c>
      <c r="N55" s="13">
        <v>1.4</v>
      </c>
      <c r="O55" s="13"/>
      <c r="P55" s="45" t="s">
        <v>177</v>
      </c>
      <c r="Q55" s="45" t="s">
        <v>239</v>
      </c>
      <c r="R55" s="45" t="s">
        <v>177</v>
      </c>
      <c r="S55" s="45" t="s">
        <v>239</v>
      </c>
      <c r="T55" s="22">
        <v>8402</v>
      </c>
      <c r="U55" s="7">
        <f>72-23</f>
        <v>49</v>
      </c>
      <c r="V55" s="7">
        <v>51</v>
      </c>
      <c r="W55" s="7"/>
      <c r="X55" s="7" t="s">
        <v>1020</v>
      </c>
      <c r="Y55" s="7" t="s">
        <v>240</v>
      </c>
      <c r="Z55" s="45" t="s">
        <v>1062</v>
      </c>
      <c r="AA55" s="9" t="s">
        <v>1022</v>
      </c>
      <c r="AB55" s="42"/>
      <c r="AC55" s="110"/>
      <c r="AD55" s="110"/>
    </row>
    <row r="56" spans="1:32" ht="64.5">
      <c r="A56" s="65" t="s">
        <v>1636</v>
      </c>
      <c r="B56" s="3" t="s">
        <v>1293</v>
      </c>
      <c r="C56" s="49" t="s">
        <v>177</v>
      </c>
      <c r="D56" s="49" t="s">
        <v>733</v>
      </c>
      <c r="E56" s="3" t="s">
        <v>664</v>
      </c>
      <c r="F56" s="3" t="s">
        <v>568</v>
      </c>
      <c r="G56" s="52" t="s">
        <v>80</v>
      </c>
      <c r="H56" s="15">
        <v>1974</v>
      </c>
      <c r="I56" s="15"/>
      <c r="J56" s="33">
        <v>27302</v>
      </c>
      <c r="K56" s="5" t="s">
        <v>13</v>
      </c>
      <c r="L56" s="33">
        <v>27802</v>
      </c>
      <c r="M56" s="3"/>
      <c r="N56" s="15">
        <v>1.4</v>
      </c>
      <c r="O56" s="15"/>
      <c r="P56" s="45"/>
      <c r="Q56" s="45"/>
      <c r="R56" s="45"/>
      <c r="S56" s="45"/>
      <c r="T56" s="15"/>
      <c r="U56" s="45"/>
      <c r="V56" s="45"/>
      <c r="W56" s="45"/>
      <c r="X56" s="45" t="s">
        <v>240</v>
      </c>
      <c r="Y56" s="45" t="s">
        <v>240</v>
      </c>
      <c r="Z56" s="45" t="s">
        <v>1062</v>
      </c>
      <c r="AA56" s="3" t="s">
        <v>595</v>
      </c>
      <c r="AB56" s="6" t="s">
        <v>1280</v>
      </c>
      <c r="AC56" s="110"/>
      <c r="AD56" s="109"/>
      <c r="AE56" s="105"/>
    </row>
    <row r="57" spans="1:32" ht="26.25">
      <c r="A57" s="65" t="s">
        <v>1636</v>
      </c>
      <c r="B57" s="3" t="s">
        <v>1293</v>
      </c>
      <c r="C57" s="49" t="s">
        <v>177</v>
      </c>
      <c r="D57" s="45" t="s">
        <v>277</v>
      </c>
      <c r="E57" s="3" t="s">
        <v>278</v>
      </c>
      <c r="F57" s="3" t="s">
        <v>568</v>
      </c>
      <c r="G57" s="52" t="s">
        <v>80</v>
      </c>
      <c r="H57" s="13">
        <v>1976</v>
      </c>
      <c r="I57" s="38"/>
      <c r="J57" s="32">
        <v>28026</v>
      </c>
      <c r="K57" s="7" t="s">
        <v>1193</v>
      </c>
      <c r="L57" s="33">
        <v>28262</v>
      </c>
      <c r="M57" s="3"/>
      <c r="N57" s="15">
        <v>0.7</v>
      </c>
      <c r="O57" s="15"/>
      <c r="P57" s="45"/>
      <c r="Q57" s="45"/>
      <c r="R57" s="45"/>
      <c r="S57" s="45"/>
      <c r="T57" s="15"/>
      <c r="U57" s="45"/>
      <c r="V57" s="45"/>
      <c r="W57" s="45"/>
      <c r="X57" s="45" t="s">
        <v>240</v>
      </c>
      <c r="Y57" s="45" t="s">
        <v>240</v>
      </c>
      <c r="Z57" s="45" t="s">
        <v>1062</v>
      </c>
      <c r="AA57" s="9" t="s">
        <v>1195</v>
      </c>
      <c r="AB57" s="42"/>
      <c r="AC57" s="110"/>
      <c r="AD57" s="109"/>
      <c r="AE57" s="105"/>
      <c r="AF57" s="115"/>
    </row>
    <row r="58" spans="1:32" ht="15.75">
      <c r="A58" s="65" t="s">
        <v>1636</v>
      </c>
      <c r="B58" s="3" t="s">
        <v>1293</v>
      </c>
      <c r="C58" s="49" t="s">
        <v>177</v>
      </c>
      <c r="D58" s="45" t="s">
        <v>1254</v>
      </c>
      <c r="E58" s="3"/>
      <c r="F58" s="3"/>
      <c r="G58" s="3"/>
      <c r="H58" s="13">
        <v>1977</v>
      </c>
      <c r="I58" s="38"/>
      <c r="J58" s="32">
        <v>28262</v>
      </c>
      <c r="K58" s="7"/>
      <c r="L58" s="33">
        <v>28596</v>
      </c>
      <c r="M58" s="3"/>
      <c r="N58" s="15">
        <v>0.9</v>
      </c>
      <c r="O58" s="15"/>
      <c r="P58" s="45"/>
      <c r="Q58" s="45"/>
      <c r="R58" s="45"/>
      <c r="S58" s="45"/>
      <c r="T58" s="15"/>
      <c r="U58" s="45"/>
      <c r="V58" s="45"/>
      <c r="W58" s="45"/>
      <c r="X58" s="45" t="s">
        <v>240</v>
      </c>
      <c r="Y58" s="45" t="s">
        <v>240</v>
      </c>
      <c r="Z58" s="45" t="s">
        <v>1062</v>
      </c>
      <c r="AA58" s="9"/>
      <c r="AB58" s="42"/>
      <c r="AC58" s="110"/>
      <c r="AD58" s="109"/>
      <c r="AE58" s="105"/>
      <c r="AF58" s="115"/>
    </row>
    <row r="59" spans="1:32" ht="26.25">
      <c r="A59" s="65" t="s">
        <v>1636</v>
      </c>
      <c r="B59" s="3" t="s">
        <v>1293</v>
      </c>
      <c r="C59" s="49" t="s">
        <v>177</v>
      </c>
      <c r="D59" s="45" t="s">
        <v>1255</v>
      </c>
      <c r="E59" s="45" t="s">
        <v>1533</v>
      </c>
      <c r="F59" s="45" t="s">
        <v>1513</v>
      </c>
      <c r="G59" s="3" t="s">
        <v>422</v>
      </c>
      <c r="H59" s="13">
        <v>1978</v>
      </c>
      <c r="I59" s="38"/>
      <c r="J59" s="32">
        <v>28633</v>
      </c>
      <c r="K59" s="7"/>
      <c r="L59" s="33">
        <v>29265</v>
      </c>
      <c r="M59" s="3"/>
      <c r="N59" s="15">
        <v>1.75</v>
      </c>
      <c r="O59" s="45" t="s">
        <v>245</v>
      </c>
      <c r="P59" s="45" t="s">
        <v>450</v>
      </c>
      <c r="Q59" s="45" t="s">
        <v>240</v>
      </c>
      <c r="R59" s="45" t="s">
        <v>1534</v>
      </c>
      <c r="S59" s="45" t="s">
        <v>239</v>
      </c>
      <c r="T59" s="15">
        <v>1910</v>
      </c>
      <c r="U59" s="45">
        <v>68</v>
      </c>
      <c r="V59" s="45">
        <v>70</v>
      </c>
      <c r="W59" s="45"/>
      <c r="X59" s="45" t="s">
        <v>240</v>
      </c>
      <c r="Y59" s="45" t="s">
        <v>240</v>
      </c>
      <c r="Z59" s="45" t="s">
        <v>1062</v>
      </c>
      <c r="AA59" s="9" t="s">
        <v>1532</v>
      </c>
      <c r="AB59" s="42"/>
      <c r="AC59" s="110"/>
      <c r="AD59" s="109"/>
      <c r="AE59" s="105"/>
      <c r="AF59" s="115"/>
    </row>
    <row r="60" spans="1:32" ht="15.75">
      <c r="A60" s="65" t="s">
        <v>1636</v>
      </c>
      <c r="B60" s="3" t="s">
        <v>1293</v>
      </c>
      <c r="C60" s="49" t="s">
        <v>177</v>
      </c>
      <c r="D60" s="45" t="s">
        <v>1256</v>
      </c>
      <c r="E60" s="3"/>
      <c r="F60" s="3"/>
      <c r="G60" s="3"/>
      <c r="H60" s="13">
        <v>1980</v>
      </c>
      <c r="I60" s="38"/>
      <c r="J60" s="32">
        <v>29265</v>
      </c>
      <c r="K60" s="7"/>
      <c r="L60" s="33">
        <v>30508</v>
      </c>
      <c r="M60" s="3"/>
      <c r="N60" s="15">
        <v>3.4</v>
      </c>
      <c r="O60" s="15"/>
      <c r="P60" s="45"/>
      <c r="Q60" s="45"/>
      <c r="R60" s="45"/>
      <c r="S60" s="45"/>
      <c r="T60" s="15"/>
      <c r="U60" s="45"/>
      <c r="V60" s="45"/>
      <c r="W60" s="45"/>
      <c r="X60" s="45" t="s">
        <v>240</v>
      </c>
      <c r="Y60" s="45" t="s">
        <v>240</v>
      </c>
      <c r="Z60" s="45" t="s">
        <v>1062</v>
      </c>
      <c r="AA60" s="9"/>
      <c r="AB60" s="42"/>
      <c r="AC60" s="110"/>
      <c r="AD60" s="105"/>
      <c r="AE60" s="105"/>
      <c r="AF60" s="115"/>
    </row>
    <row r="61" spans="1:32" ht="39">
      <c r="A61" s="65" t="s">
        <v>1636</v>
      </c>
      <c r="B61" s="3" t="s">
        <v>1293</v>
      </c>
      <c r="C61" s="49" t="s">
        <v>177</v>
      </c>
      <c r="D61" s="45" t="s">
        <v>1257</v>
      </c>
      <c r="E61" s="3" t="s">
        <v>801</v>
      </c>
      <c r="F61" s="3" t="s">
        <v>1480</v>
      </c>
      <c r="G61" s="3" t="s">
        <v>599</v>
      </c>
      <c r="H61" s="13">
        <v>1983</v>
      </c>
      <c r="I61" s="38"/>
      <c r="J61" s="32">
        <v>30508</v>
      </c>
      <c r="K61" s="7"/>
      <c r="L61" s="33">
        <v>31397</v>
      </c>
      <c r="M61" s="3"/>
      <c r="N61" s="15">
        <v>2.4</v>
      </c>
      <c r="O61" s="45" t="s">
        <v>245</v>
      </c>
      <c r="P61" s="45"/>
      <c r="Q61" s="45"/>
      <c r="R61" s="45"/>
      <c r="S61" s="45"/>
      <c r="T61" s="15">
        <v>1937</v>
      </c>
      <c r="U61" s="45">
        <f>83-37</f>
        <v>46</v>
      </c>
      <c r="V61" s="45">
        <v>48</v>
      </c>
      <c r="W61" s="45"/>
      <c r="X61" s="45" t="s">
        <v>240</v>
      </c>
      <c r="Y61" s="38" t="s">
        <v>1229</v>
      </c>
      <c r="Z61" s="45" t="s">
        <v>1062</v>
      </c>
      <c r="AA61" s="52" t="s">
        <v>1375</v>
      </c>
      <c r="AB61" s="42"/>
      <c r="AC61" s="110"/>
      <c r="AD61" s="105"/>
      <c r="AE61" s="105"/>
      <c r="AF61" s="115"/>
    </row>
    <row r="62" spans="1:32" ht="26.25">
      <c r="A62" s="65" t="s">
        <v>1636</v>
      </c>
      <c r="B62" s="3" t="s">
        <v>1293</v>
      </c>
      <c r="C62" s="49" t="s">
        <v>177</v>
      </c>
      <c r="D62" s="45" t="s">
        <v>1258</v>
      </c>
      <c r="E62" s="3" t="s">
        <v>526</v>
      </c>
      <c r="F62" s="3" t="s">
        <v>1593</v>
      </c>
      <c r="G62" s="3" t="s">
        <v>1223</v>
      </c>
      <c r="H62" s="13">
        <v>1985</v>
      </c>
      <c r="I62" s="38"/>
      <c r="J62" s="32">
        <v>31397</v>
      </c>
      <c r="K62" s="7"/>
      <c r="L62" s="33">
        <v>33457</v>
      </c>
      <c r="M62" s="3"/>
      <c r="N62" s="15">
        <v>5.7</v>
      </c>
      <c r="O62" s="45" t="s">
        <v>3</v>
      </c>
      <c r="P62" s="45"/>
      <c r="Q62" s="45"/>
      <c r="R62" s="45"/>
      <c r="S62" s="45"/>
      <c r="T62" s="15">
        <v>1948</v>
      </c>
      <c r="U62" s="45">
        <v>37</v>
      </c>
      <c r="V62" s="45">
        <f>91-48</f>
        <v>43</v>
      </c>
      <c r="W62" s="45"/>
      <c r="X62" s="45" t="s">
        <v>240</v>
      </c>
      <c r="Y62" s="38" t="s">
        <v>524</v>
      </c>
      <c r="Z62" s="45" t="s">
        <v>1062</v>
      </c>
      <c r="AA62" s="9" t="s">
        <v>525</v>
      </c>
      <c r="AB62" s="42"/>
      <c r="AC62" s="110"/>
      <c r="AD62" s="105"/>
      <c r="AE62" s="105"/>
      <c r="AF62" s="115"/>
    </row>
    <row r="63" spans="1:32" ht="26.25">
      <c r="A63" s="65" t="s">
        <v>1636</v>
      </c>
      <c r="B63" s="3" t="s">
        <v>1293</v>
      </c>
      <c r="C63" s="49" t="s">
        <v>177</v>
      </c>
      <c r="D63" s="49" t="s">
        <v>1249</v>
      </c>
      <c r="E63" s="3" t="s">
        <v>1252</v>
      </c>
      <c r="F63" s="45" t="s">
        <v>1253</v>
      </c>
      <c r="G63" s="3"/>
      <c r="H63" s="13">
        <v>1991</v>
      </c>
      <c r="I63" s="48">
        <v>33457</v>
      </c>
      <c r="J63" s="48">
        <v>33457</v>
      </c>
      <c r="K63" s="7"/>
      <c r="L63" s="33">
        <v>34678</v>
      </c>
      <c r="M63" s="3"/>
      <c r="N63" s="15">
        <v>3.3</v>
      </c>
      <c r="O63" s="45" t="s">
        <v>1251</v>
      </c>
      <c r="P63" s="45" t="s">
        <v>1250</v>
      </c>
      <c r="Q63" s="45" t="s">
        <v>239</v>
      </c>
      <c r="R63" s="45"/>
      <c r="S63" s="45"/>
      <c r="T63" s="22">
        <v>13468</v>
      </c>
      <c r="U63" s="45">
        <f>90-36</f>
        <v>54</v>
      </c>
      <c r="V63" s="45">
        <f>94-36</f>
        <v>58</v>
      </c>
      <c r="W63" s="45"/>
      <c r="X63" s="45" t="s">
        <v>240</v>
      </c>
      <c r="Y63" s="45" t="s">
        <v>240</v>
      </c>
      <c r="Z63" s="45" t="s">
        <v>1062</v>
      </c>
      <c r="AA63" s="9"/>
      <c r="AB63" s="42"/>
      <c r="AC63" s="110"/>
      <c r="AD63" s="105"/>
      <c r="AE63" s="105"/>
      <c r="AF63" s="115"/>
    </row>
    <row r="64" spans="1:32" ht="39">
      <c r="A64" s="65" t="s">
        <v>1636</v>
      </c>
      <c r="B64" s="3" t="s">
        <v>1293</v>
      </c>
      <c r="C64" s="49" t="s">
        <v>177</v>
      </c>
      <c r="D64" s="3" t="s">
        <v>1115</v>
      </c>
      <c r="E64" s="45" t="s">
        <v>1531</v>
      </c>
      <c r="F64" s="45" t="s">
        <v>1593</v>
      </c>
      <c r="G64" s="129" t="s">
        <v>288</v>
      </c>
      <c r="H64" s="13">
        <v>1995</v>
      </c>
      <c r="I64" s="48"/>
      <c r="J64" s="48">
        <v>35021</v>
      </c>
      <c r="K64" s="7"/>
      <c r="L64" s="33">
        <v>35761</v>
      </c>
      <c r="M64" s="3"/>
      <c r="N64" s="15">
        <v>2</v>
      </c>
      <c r="O64" s="45" t="s">
        <v>245</v>
      </c>
      <c r="P64" s="45" t="s">
        <v>644</v>
      </c>
      <c r="Q64" s="45" t="s">
        <v>239</v>
      </c>
      <c r="R64" s="45" t="s">
        <v>644</v>
      </c>
      <c r="S64" s="45" t="s">
        <v>239</v>
      </c>
      <c r="T64" s="22">
        <v>19296</v>
      </c>
      <c r="U64" s="45">
        <f>95-52</f>
        <v>43</v>
      </c>
      <c r="V64" s="45">
        <v>45</v>
      </c>
      <c r="W64" s="45"/>
      <c r="X64" s="45" t="s">
        <v>240</v>
      </c>
      <c r="Y64" s="38" t="s">
        <v>396</v>
      </c>
      <c r="Z64" s="45" t="s">
        <v>1062</v>
      </c>
      <c r="AA64" s="9" t="s">
        <v>645</v>
      </c>
      <c r="AB64" s="42"/>
      <c r="AC64" s="110"/>
      <c r="AD64" s="105"/>
      <c r="AE64" s="105"/>
      <c r="AF64" s="115"/>
    </row>
    <row r="65" spans="1:32" ht="51.75">
      <c r="A65" s="65" t="s">
        <v>1636</v>
      </c>
      <c r="B65" s="3" t="s">
        <v>1293</v>
      </c>
      <c r="C65" s="49" t="s">
        <v>177</v>
      </c>
      <c r="D65" s="49" t="s">
        <v>1055</v>
      </c>
      <c r="E65" s="3" t="s">
        <v>105</v>
      </c>
      <c r="F65" s="3" t="s">
        <v>1418</v>
      </c>
      <c r="G65" s="3" t="s">
        <v>80</v>
      </c>
      <c r="H65" s="15">
        <v>1998</v>
      </c>
      <c r="I65" s="15"/>
      <c r="J65" s="33">
        <v>35800</v>
      </c>
      <c r="K65" s="3"/>
      <c r="L65" s="33">
        <v>37147</v>
      </c>
      <c r="M65" s="3"/>
      <c r="N65" s="15">
        <v>3.7</v>
      </c>
      <c r="O65" s="45" t="s">
        <v>245</v>
      </c>
      <c r="P65" s="45" t="s">
        <v>106</v>
      </c>
      <c r="Q65" s="45" t="s">
        <v>240</v>
      </c>
      <c r="R65" s="45" t="s">
        <v>177</v>
      </c>
      <c r="S65" s="45" t="s">
        <v>239</v>
      </c>
      <c r="T65" s="22">
        <v>16707</v>
      </c>
      <c r="U65" s="45">
        <v>52</v>
      </c>
      <c r="V65" s="45">
        <v>56</v>
      </c>
      <c r="W65" s="45"/>
      <c r="X65" s="45" t="s">
        <v>240</v>
      </c>
      <c r="Y65" s="38" t="s">
        <v>780</v>
      </c>
      <c r="Z65" s="45" t="s">
        <v>1062</v>
      </c>
      <c r="AA65" s="9" t="s">
        <v>107</v>
      </c>
      <c r="AB65" s="42"/>
      <c r="AC65" s="110"/>
      <c r="AD65" s="105"/>
      <c r="AE65" s="105"/>
      <c r="AF65" s="115"/>
    </row>
    <row r="66" spans="1:32" ht="39">
      <c r="A66" s="65" t="s">
        <v>1636</v>
      </c>
      <c r="B66" s="3" t="s">
        <v>1293</v>
      </c>
      <c r="C66" s="49" t="s">
        <v>177</v>
      </c>
      <c r="D66" s="45" t="s">
        <v>1257</v>
      </c>
      <c r="E66" s="3" t="s">
        <v>801</v>
      </c>
      <c r="F66" s="3" t="s">
        <v>1480</v>
      </c>
      <c r="G66" s="3" t="s">
        <v>599</v>
      </c>
      <c r="H66" s="15">
        <v>2001</v>
      </c>
      <c r="I66" s="15"/>
      <c r="J66" s="33">
        <v>37148</v>
      </c>
      <c r="K66" s="3"/>
      <c r="L66" s="33">
        <v>37375</v>
      </c>
      <c r="M66" s="3"/>
      <c r="N66" s="15">
        <v>0.6</v>
      </c>
      <c r="O66" s="45" t="s">
        <v>245</v>
      </c>
      <c r="P66" s="45"/>
      <c r="Q66" s="45"/>
      <c r="R66" s="45"/>
      <c r="S66" s="45"/>
      <c r="T66" s="15">
        <v>1937</v>
      </c>
      <c r="U66" s="45">
        <f>2001-1937</f>
        <v>64</v>
      </c>
      <c r="V66" s="45">
        <v>65</v>
      </c>
      <c r="W66" s="45"/>
      <c r="X66" s="45" t="s">
        <v>240</v>
      </c>
      <c r="Y66" s="38" t="s">
        <v>1229</v>
      </c>
      <c r="Z66" s="45" t="s">
        <v>1062</v>
      </c>
      <c r="AA66" s="52" t="s">
        <v>1980</v>
      </c>
      <c r="AB66" s="42"/>
      <c r="AC66" s="110"/>
      <c r="AD66" s="105"/>
      <c r="AE66" s="105"/>
      <c r="AF66" s="115"/>
    </row>
    <row r="67" spans="1:32" ht="15.75">
      <c r="A67" s="65" t="s">
        <v>1636</v>
      </c>
      <c r="B67" s="3" t="s">
        <v>1293</v>
      </c>
      <c r="C67" s="49" t="s">
        <v>177</v>
      </c>
      <c r="D67" s="49" t="s">
        <v>1385</v>
      </c>
      <c r="E67" s="3"/>
      <c r="F67" s="3"/>
      <c r="G67" s="3"/>
      <c r="H67" s="15">
        <v>2002</v>
      </c>
      <c r="I67" s="15"/>
      <c r="J67" s="33">
        <v>37377</v>
      </c>
      <c r="K67" s="3"/>
      <c r="L67" s="33">
        <v>38447</v>
      </c>
      <c r="M67" s="3"/>
      <c r="N67" s="15">
        <v>2.9</v>
      </c>
      <c r="O67" s="15"/>
      <c r="P67" s="45"/>
      <c r="Q67" s="45"/>
      <c r="R67" s="45"/>
      <c r="S67" s="45"/>
      <c r="T67" s="15"/>
      <c r="U67" s="45"/>
      <c r="V67" s="45"/>
      <c r="W67" s="45"/>
      <c r="X67" s="45" t="s">
        <v>240</v>
      </c>
      <c r="Y67" s="45" t="s">
        <v>240</v>
      </c>
      <c r="Z67" s="45" t="s">
        <v>1062</v>
      </c>
      <c r="AA67" s="9"/>
      <c r="AB67" s="42"/>
      <c r="AC67" s="110"/>
      <c r="AD67" s="105"/>
      <c r="AE67" s="105"/>
      <c r="AF67" s="115"/>
    </row>
    <row r="68" spans="1:32" ht="26.25">
      <c r="A68" s="65" t="s">
        <v>1636</v>
      </c>
      <c r="B68" s="3" t="s">
        <v>1293</v>
      </c>
      <c r="C68" s="49" t="s">
        <v>177</v>
      </c>
      <c r="D68" s="49" t="s">
        <v>1383</v>
      </c>
      <c r="E68" s="3" t="s">
        <v>1384</v>
      </c>
      <c r="F68" s="3" t="s">
        <v>568</v>
      </c>
      <c r="G68" s="52" t="s">
        <v>80</v>
      </c>
      <c r="H68" s="15">
        <v>2005</v>
      </c>
      <c r="I68" s="33">
        <v>38447</v>
      </c>
      <c r="J68" s="33">
        <v>38442</v>
      </c>
      <c r="K68" s="3"/>
      <c r="L68" s="34">
        <v>40715</v>
      </c>
      <c r="M68" s="3"/>
      <c r="N68" s="15"/>
      <c r="O68" s="15" t="s">
        <v>1650</v>
      </c>
      <c r="P68" s="45" t="s">
        <v>1647</v>
      </c>
      <c r="Q68" s="45" t="s">
        <v>239</v>
      </c>
      <c r="R68" s="45"/>
      <c r="S68" s="45"/>
      <c r="T68" s="15"/>
      <c r="U68" s="45"/>
      <c r="V68" s="45"/>
      <c r="W68" s="45"/>
      <c r="X68" s="45" t="s">
        <v>240</v>
      </c>
      <c r="Y68" s="45" t="s">
        <v>240</v>
      </c>
      <c r="Z68" s="45" t="s">
        <v>1062</v>
      </c>
      <c r="AA68" s="9" t="s">
        <v>474</v>
      </c>
      <c r="AB68" s="42"/>
      <c r="AC68" s="110"/>
      <c r="AD68" s="105"/>
      <c r="AE68" s="105"/>
      <c r="AF68" s="115"/>
    </row>
    <row r="69" spans="1:32" ht="15.75">
      <c r="A69" s="30" t="s">
        <v>545</v>
      </c>
      <c r="B69" s="38"/>
      <c r="C69" s="7" t="s">
        <v>177</v>
      </c>
      <c r="D69" s="7" t="s">
        <v>901</v>
      </c>
      <c r="E69" s="7" t="s">
        <v>1391</v>
      </c>
      <c r="F69" s="38"/>
      <c r="G69" s="38"/>
      <c r="H69" s="13">
        <v>1935</v>
      </c>
      <c r="I69" s="13">
        <v>1935</v>
      </c>
      <c r="J69" s="32">
        <v>12792</v>
      </c>
      <c r="K69" s="7" t="s">
        <v>906</v>
      </c>
      <c r="L69" s="13"/>
      <c r="M69" s="7"/>
      <c r="N69" s="13"/>
      <c r="O69" s="38"/>
      <c r="P69" s="38"/>
      <c r="Q69" s="38"/>
      <c r="R69" s="37"/>
      <c r="S69" s="37"/>
      <c r="T69" s="111"/>
      <c r="U69" s="37"/>
      <c r="V69" s="37"/>
      <c r="W69" s="37"/>
      <c r="X69" s="37"/>
      <c r="Y69" s="37"/>
      <c r="Z69" s="7" t="s">
        <v>1062</v>
      </c>
      <c r="AA69" s="7" t="s">
        <v>547</v>
      </c>
      <c r="AB69" s="112"/>
      <c r="AD69" s="105"/>
      <c r="AE69" s="105"/>
      <c r="AF69" s="115"/>
    </row>
    <row r="70" spans="1:32" ht="15.75">
      <c r="A70" s="30" t="s">
        <v>545</v>
      </c>
      <c r="B70" s="38"/>
      <c r="C70" s="7" t="s">
        <v>177</v>
      </c>
      <c r="D70" s="7" t="s">
        <v>900</v>
      </c>
      <c r="E70" s="7" t="s">
        <v>902</v>
      </c>
      <c r="F70" s="38"/>
      <c r="G70" s="38"/>
      <c r="H70" s="13">
        <v>1935</v>
      </c>
      <c r="I70" s="13">
        <v>1935</v>
      </c>
      <c r="K70" s="38"/>
      <c r="L70" s="32">
        <v>12792</v>
      </c>
      <c r="M70" s="7" t="s">
        <v>906</v>
      </c>
      <c r="N70" s="13"/>
      <c r="O70" s="38"/>
      <c r="P70" s="38"/>
      <c r="Q70" s="38"/>
      <c r="R70" s="37"/>
      <c r="S70" s="37"/>
      <c r="T70" s="111"/>
      <c r="U70" s="37"/>
      <c r="V70" s="37"/>
      <c r="W70" s="37"/>
      <c r="X70" s="37"/>
      <c r="Y70" s="37"/>
      <c r="Z70" s="7" t="s">
        <v>1062</v>
      </c>
      <c r="AA70" s="7" t="s">
        <v>1211</v>
      </c>
      <c r="AB70" s="112"/>
      <c r="AD70" s="105"/>
      <c r="AE70" s="105"/>
      <c r="AF70" s="115"/>
    </row>
    <row r="71" spans="1:32" ht="26.25">
      <c r="A71" s="30" t="s">
        <v>545</v>
      </c>
      <c r="B71" s="38"/>
      <c r="C71" s="7" t="s">
        <v>177</v>
      </c>
      <c r="D71" s="7" t="s">
        <v>1400</v>
      </c>
      <c r="E71" s="7" t="s">
        <v>1081</v>
      </c>
      <c r="F71" s="38"/>
      <c r="G71" s="38" t="s">
        <v>80</v>
      </c>
      <c r="H71" s="13">
        <v>1945</v>
      </c>
      <c r="I71" s="13">
        <v>1945</v>
      </c>
      <c r="J71" s="32">
        <v>16678</v>
      </c>
      <c r="K71" s="7" t="s">
        <v>1561</v>
      </c>
      <c r="L71" s="23">
        <v>18414</v>
      </c>
      <c r="M71" s="7" t="s">
        <v>14</v>
      </c>
      <c r="N71" s="13">
        <v>4.8</v>
      </c>
      <c r="O71" s="38"/>
      <c r="P71" s="38"/>
      <c r="Q71" s="38"/>
      <c r="R71" s="37"/>
      <c r="S71" s="37"/>
      <c r="T71" s="111"/>
      <c r="U71" s="37"/>
      <c r="V71" s="37"/>
      <c r="W71" s="37"/>
      <c r="X71" s="37"/>
      <c r="Y71" s="37"/>
      <c r="Z71" s="7" t="s">
        <v>1062</v>
      </c>
      <c r="AA71" s="7" t="s">
        <v>1591</v>
      </c>
      <c r="AB71" s="112"/>
      <c r="AD71" s="105"/>
      <c r="AE71" s="105"/>
      <c r="AF71" s="115"/>
    </row>
    <row r="72" spans="1:32" ht="26.25">
      <c r="A72" s="30" t="s">
        <v>545</v>
      </c>
      <c r="B72" s="38"/>
      <c r="C72" s="7" t="s">
        <v>177</v>
      </c>
      <c r="D72" s="7" t="s">
        <v>1630</v>
      </c>
      <c r="E72" s="7" t="s">
        <v>948</v>
      </c>
      <c r="F72" s="38"/>
      <c r="G72" s="38"/>
      <c r="H72" s="13">
        <v>1969</v>
      </c>
      <c r="I72" s="13">
        <v>1969</v>
      </c>
      <c r="J72" s="32">
        <v>25392</v>
      </c>
      <c r="K72" s="7" t="s">
        <v>1485</v>
      </c>
      <c r="L72" s="23">
        <v>26029</v>
      </c>
      <c r="M72" s="7" t="s">
        <v>1486</v>
      </c>
      <c r="N72" s="13">
        <v>1.75</v>
      </c>
      <c r="O72" s="38"/>
      <c r="P72" s="38"/>
      <c r="Q72" s="38"/>
      <c r="R72" s="37"/>
      <c r="S72" s="37"/>
      <c r="T72" s="111"/>
      <c r="U72" s="37"/>
      <c r="V72" s="37"/>
      <c r="W72" s="37"/>
      <c r="X72" s="37"/>
      <c r="Y72" s="37"/>
      <c r="Z72" s="7" t="s">
        <v>1062</v>
      </c>
      <c r="AA72" s="7" t="s">
        <v>834</v>
      </c>
      <c r="AB72" s="112"/>
      <c r="AD72" s="105"/>
      <c r="AE72" s="105"/>
      <c r="AF72" s="115"/>
    </row>
    <row r="73" spans="1:32" ht="26.25">
      <c r="A73" s="30" t="s">
        <v>545</v>
      </c>
      <c r="B73" s="38"/>
      <c r="C73" s="7" t="s">
        <v>177</v>
      </c>
      <c r="D73" s="7" t="s">
        <v>1401</v>
      </c>
      <c r="E73" s="7" t="s">
        <v>1785</v>
      </c>
      <c r="F73" s="38" t="s">
        <v>258</v>
      </c>
      <c r="G73" s="38" t="s">
        <v>631</v>
      </c>
      <c r="H73" s="13">
        <v>1971</v>
      </c>
      <c r="I73" s="13">
        <v>1971</v>
      </c>
      <c r="J73" s="32">
        <v>26164</v>
      </c>
      <c r="K73" s="7" t="s">
        <v>1487</v>
      </c>
      <c r="L73" s="13" t="s">
        <v>544</v>
      </c>
      <c r="M73" s="7" t="s">
        <v>544</v>
      </c>
      <c r="N73" s="13"/>
      <c r="O73" s="38"/>
      <c r="P73" s="38"/>
      <c r="Q73" s="38"/>
      <c r="R73" s="37"/>
      <c r="S73" s="37"/>
      <c r="T73" s="133">
        <v>991</v>
      </c>
      <c r="U73" s="37">
        <v>68</v>
      </c>
      <c r="V73" s="37"/>
      <c r="W73" s="37"/>
      <c r="X73" s="37"/>
      <c r="Y73" s="37"/>
      <c r="Z73" s="7" t="s">
        <v>1062</v>
      </c>
      <c r="AA73" s="7" t="s">
        <v>1881</v>
      </c>
      <c r="AB73" s="112"/>
      <c r="AD73" s="105"/>
      <c r="AE73" s="105"/>
      <c r="AF73" s="115"/>
    </row>
    <row r="74" spans="1:32" ht="77.25">
      <c r="A74" s="65" t="s">
        <v>1636</v>
      </c>
      <c r="B74" s="3" t="s">
        <v>1293</v>
      </c>
      <c r="C74" s="49" t="s">
        <v>946</v>
      </c>
      <c r="D74" s="49" t="s">
        <v>804</v>
      </c>
      <c r="E74" s="3" t="s">
        <v>504</v>
      </c>
      <c r="F74" s="3" t="s">
        <v>568</v>
      </c>
      <c r="G74" s="129" t="s">
        <v>80</v>
      </c>
      <c r="H74" s="15">
        <v>1934</v>
      </c>
      <c r="I74" s="15"/>
      <c r="J74" s="33">
        <v>12452</v>
      </c>
      <c r="K74" s="3"/>
      <c r="L74" s="33">
        <v>14231</v>
      </c>
      <c r="M74" s="3"/>
      <c r="N74" s="15">
        <v>4.8</v>
      </c>
      <c r="O74" s="15"/>
      <c r="P74" s="45" t="s">
        <v>6</v>
      </c>
      <c r="Q74" s="45" t="s">
        <v>240</v>
      </c>
      <c r="R74" s="45" t="s">
        <v>966</v>
      </c>
      <c r="S74" s="45" t="s">
        <v>240</v>
      </c>
      <c r="T74" s="131" t="s">
        <v>1911</v>
      </c>
      <c r="U74" s="45">
        <v>42</v>
      </c>
      <c r="V74" s="45">
        <f>1938-1891</f>
        <v>47</v>
      </c>
      <c r="W74" s="45"/>
      <c r="X74" s="18" t="s">
        <v>791</v>
      </c>
      <c r="Y74" s="45" t="s">
        <v>240</v>
      </c>
      <c r="Z74" s="45" t="s">
        <v>1062</v>
      </c>
      <c r="AA74" s="52" t="s">
        <v>1884</v>
      </c>
      <c r="AB74" s="135" t="s">
        <v>1883</v>
      </c>
      <c r="AC74" s="64"/>
      <c r="AD74" s="105"/>
      <c r="AE74" s="105"/>
      <c r="AF74" s="115"/>
    </row>
    <row r="75" spans="1:32" ht="26.25">
      <c r="A75" s="65" t="s">
        <v>1636</v>
      </c>
      <c r="B75" s="3" t="s">
        <v>1293</v>
      </c>
      <c r="C75" s="7" t="s">
        <v>946</v>
      </c>
      <c r="D75" s="49" t="s">
        <v>570</v>
      </c>
      <c r="E75" s="3" t="s">
        <v>1081</v>
      </c>
      <c r="F75" s="3" t="s">
        <v>1418</v>
      </c>
      <c r="G75" s="3" t="s">
        <v>80</v>
      </c>
      <c r="H75" s="15">
        <v>1939</v>
      </c>
      <c r="I75" s="15"/>
      <c r="J75" s="33">
        <v>14271</v>
      </c>
      <c r="K75" s="3"/>
      <c r="L75" s="34">
        <v>16354</v>
      </c>
      <c r="M75" s="5" t="s">
        <v>565</v>
      </c>
      <c r="N75" s="15">
        <v>5.75</v>
      </c>
      <c r="O75" s="15"/>
      <c r="P75" s="45"/>
      <c r="Q75" s="45"/>
      <c r="R75" s="45"/>
      <c r="S75" s="45"/>
      <c r="T75" s="15"/>
      <c r="U75" s="47"/>
      <c r="V75" s="47"/>
      <c r="W75" s="45"/>
      <c r="X75" s="45" t="s">
        <v>240</v>
      </c>
      <c r="Y75" s="45" t="s">
        <v>240</v>
      </c>
      <c r="Z75" s="45" t="s">
        <v>1062</v>
      </c>
      <c r="AA75" s="9" t="s">
        <v>566</v>
      </c>
      <c r="AB75" s="42"/>
      <c r="AC75" s="110"/>
      <c r="AD75" s="105"/>
      <c r="AE75" s="105"/>
      <c r="AF75" s="115"/>
    </row>
    <row r="76" spans="1:32" ht="51">
      <c r="A76" s="65" t="s">
        <v>1636</v>
      </c>
      <c r="B76" s="3" t="s">
        <v>1293</v>
      </c>
      <c r="C76" s="7" t="s">
        <v>946</v>
      </c>
      <c r="D76" s="49" t="s">
        <v>498</v>
      </c>
      <c r="E76" s="3" t="s">
        <v>100</v>
      </c>
      <c r="F76" s="3" t="s">
        <v>1593</v>
      </c>
      <c r="G76" s="3" t="s">
        <v>80</v>
      </c>
      <c r="H76" s="15">
        <v>1944</v>
      </c>
      <c r="I76" s="15"/>
      <c r="J76" s="34">
        <v>16354</v>
      </c>
      <c r="K76" s="5" t="s">
        <v>565</v>
      </c>
      <c r="L76" s="33">
        <v>17223</v>
      </c>
      <c r="M76" s="3" t="s">
        <v>497</v>
      </c>
      <c r="N76" s="15">
        <v>2.2999999999999998</v>
      </c>
      <c r="O76" s="15"/>
      <c r="P76" s="45"/>
      <c r="Q76" s="45"/>
      <c r="R76" s="45"/>
      <c r="S76" s="45"/>
      <c r="T76" s="15"/>
      <c r="U76" s="47"/>
      <c r="V76" s="47"/>
      <c r="W76" s="45"/>
      <c r="X76" s="45" t="s">
        <v>240</v>
      </c>
      <c r="Y76" s="45" t="s">
        <v>240</v>
      </c>
      <c r="Z76" s="45" t="s">
        <v>1062</v>
      </c>
      <c r="AA76" s="9" t="s">
        <v>331</v>
      </c>
      <c r="AB76" s="42" t="s">
        <v>496</v>
      </c>
      <c r="AC76" s="110"/>
    </row>
    <row r="77" spans="1:32" ht="25.5">
      <c r="A77" s="65" t="s">
        <v>1636</v>
      </c>
      <c r="B77" s="3" t="s">
        <v>1293</v>
      </c>
      <c r="C77" s="7" t="s">
        <v>946</v>
      </c>
      <c r="D77" s="7" t="s">
        <v>1445</v>
      </c>
      <c r="E77" s="7" t="s">
        <v>1446</v>
      </c>
      <c r="F77" s="7" t="s">
        <v>568</v>
      </c>
      <c r="G77" s="7" t="s">
        <v>80</v>
      </c>
      <c r="H77" s="13">
        <v>1947</v>
      </c>
      <c r="I77" s="13"/>
      <c r="J77" s="32">
        <v>17244</v>
      </c>
      <c r="K77" s="7" t="s">
        <v>1447</v>
      </c>
      <c r="L77" s="32">
        <v>21003</v>
      </c>
      <c r="M77" s="7" t="s">
        <v>20</v>
      </c>
      <c r="N77" s="13">
        <v>10.3</v>
      </c>
      <c r="O77" s="13"/>
      <c r="P77" s="7"/>
      <c r="Q77" s="7"/>
      <c r="R77" s="7"/>
      <c r="S77" s="7"/>
      <c r="T77" s="13"/>
      <c r="U77" s="50"/>
      <c r="V77" s="50"/>
      <c r="W77" s="7"/>
      <c r="X77" s="7" t="s">
        <v>240</v>
      </c>
      <c r="Y77" s="7" t="s">
        <v>240</v>
      </c>
      <c r="Z77" s="45" t="s">
        <v>1062</v>
      </c>
      <c r="AA77" s="7" t="s">
        <v>275</v>
      </c>
      <c r="AB77" s="42"/>
      <c r="AC77" s="110"/>
    </row>
    <row r="78" spans="1:32" ht="38.25">
      <c r="A78" s="65" t="s">
        <v>1636</v>
      </c>
      <c r="B78" s="3" t="s">
        <v>1293</v>
      </c>
      <c r="C78" s="7" t="s">
        <v>946</v>
      </c>
      <c r="D78" s="7" t="s">
        <v>1555</v>
      </c>
      <c r="E78" s="9" t="s">
        <v>75</v>
      </c>
      <c r="F78" s="7" t="s">
        <v>1418</v>
      </c>
      <c r="G78" s="7" t="s">
        <v>80</v>
      </c>
      <c r="H78" s="13">
        <v>1957</v>
      </c>
      <c r="I78" s="13"/>
      <c r="J78" s="32">
        <v>21003</v>
      </c>
      <c r="K78" s="7" t="s">
        <v>20</v>
      </c>
      <c r="L78" s="32">
        <v>22557</v>
      </c>
      <c r="M78" s="7" t="s">
        <v>544</v>
      </c>
      <c r="N78" s="13">
        <v>4.25</v>
      </c>
      <c r="O78" s="13"/>
      <c r="P78" s="7"/>
      <c r="Q78" s="7"/>
      <c r="R78" s="7"/>
      <c r="S78" s="7"/>
      <c r="T78" s="13"/>
      <c r="U78" s="50"/>
      <c r="V78" s="50"/>
      <c r="W78" s="40">
        <v>22557</v>
      </c>
      <c r="X78" s="40" t="s">
        <v>240</v>
      </c>
      <c r="Y78" s="40" t="s">
        <v>240</v>
      </c>
      <c r="Z78" s="45" t="s">
        <v>1062</v>
      </c>
      <c r="AA78" s="52" t="s">
        <v>1882</v>
      </c>
      <c r="AB78" s="42" t="s">
        <v>805</v>
      </c>
      <c r="AC78" s="110"/>
    </row>
    <row r="79" spans="1:32" ht="25.5">
      <c r="A79" s="65" t="s">
        <v>1636</v>
      </c>
      <c r="B79" s="3" t="s">
        <v>1293</v>
      </c>
      <c r="C79" s="7" t="s">
        <v>946</v>
      </c>
      <c r="D79" s="7" t="s">
        <v>1556</v>
      </c>
      <c r="E79" s="7" t="s">
        <v>948</v>
      </c>
      <c r="F79" s="7"/>
      <c r="G79" s="7" t="s">
        <v>1421</v>
      </c>
      <c r="H79" s="13">
        <v>1962</v>
      </c>
      <c r="I79" s="13"/>
      <c r="J79" s="32">
        <v>22679</v>
      </c>
      <c r="K79" s="7" t="s">
        <v>21</v>
      </c>
      <c r="L79" s="32">
        <v>25172</v>
      </c>
      <c r="M79" s="7" t="s">
        <v>22</v>
      </c>
      <c r="N79" s="13">
        <v>6.75</v>
      </c>
      <c r="O79" s="13"/>
      <c r="P79" s="7"/>
      <c r="Q79" s="7"/>
      <c r="R79" s="7"/>
      <c r="S79" s="7"/>
      <c r="T79" s="13"/>
      <c r="U79" s="50"/>
      <c r="V79" s="50"/>
      <c r="W79" s="7"/>
      <c r="X79" s="7" t="s">
        <v>240</v>
      </c>
      <c r="Y79" s="7" t="s">
        <v>240</v>
      </c>
      <c r="Z79" s="45" t="s">
        <v>1062</v>
      </c>
      <c r="AA79" s="9" t="s">
        <v>1199</v>
      </c>
      <c r="AB79" s="42" t="s">
        <v>45</v>
      </c>
      <c r="AC79" s="110"/>
    </row>
    <row r="80" spans="1:32" ht="127.5">
      <c r="A80" s="65" t="s">
        <v>1636</v>
      </c>
      <c r="B80" s="3" t="s">
        <v>1293</v>
      </c>
      <c r="C80" s="7" t="s">
        <v>946</v>
      </c>
      <c r="D80" s="7" t="s">
        <v>1557</v>
      </c>
      <c r="E80" s="7" t="s">
        <v>402</v>
      </c>
      <c r="F80" s="7" t="s">
        <v>403</v>
      </c>
      <c r="G80" s="7" t="s">
        <v>422</v>
      </c>
      <c r="H80" s="13">
        <v>1968</v>
      </c>
      <c r="I80" s="21">
        <v>25177</v>
      </c>
      <c r="J80" s="32">
        <v>25172</v>
      </c>
      <c r="K80" s="7" t="s">
        <v>22</v>
      </c>
      <c r="L80" s="32">
        <v>26384</v>
      </c>
      <c r="M80" s="7" t="s">
        <v>544</v>
      </c>
      <c r="N80" s="13">
        <v>3.3</v>
      </c>
      <c r="O80" s="13"/>
      <c r="P80" s="7" t="s">
        <v>946</v>
      </c>
      <c r="Q80" s="7" t="s">
        <v>239</v>
      </c>
      <c r="R80" s="7"/>
      <c r="S80" s="7"/>
      <c r="T80" s="23">
        <v>4332</v>
      </c>
      <c r="U80" s="50">
        <v>57</v>
      </c>
      <c r="V80" s="50">
        <v>60</v>
      </c>
      <c r="W80" s="40">
        <v>26384</v>
      </c>
      <c r="X80" s="7" t="s">
        <v>401</v>
      </c>
      <c r="Y80" s="40" t="s">
        <v>240</v>
      </c>
      <c r="Z80" s="45" t="s">
        <v>1062</v>
      </c>
      <c r="AA80" s="9" t="s">
        <v>404</v>
      </c>
      <c r="AB80" s="42" t="s">
        <v>805</v>
      </c>
      <c r="AC80" s="110"/>
    </row>
    <row r="81" spans="1:32" ht="25.5">
      <c r="A81" s="65" t="s">
        <v>1636</v>
      </c>
      <c r="B81" s="3" t="s">
        <v>1293</v>
      </c>
      <c r="C81" s="7" t="s">
        <v>946</v>
      </c>
      <c r="D81" s="7" t="s">
        <v>1558</v>
      </c>
      <c r="E81" s="7" t="s">
        <v>31</v>
      </c>
      <c r="F81" s="7"/>
      <c r="G81" s="7" t="s">
        <v>80</v>
      </c>
      <c r="H81" s="13">
        <v>1972</v>
      </c>
      <c r="I81" s="23">
        <v>26409</v>
      </c>
      <c r="J81" s="32">
        <v>26407</v>
      </c>
      <c r="K81" s="7" t="s">
        <v>23</v>
      </c>
      <c r="L81" s="32">
        <v>26742</v>
      </c>
      <c r="M81" s="7" t="s">
        <v>1618</v>
      </c>
      <c r="N81" s="13">
        <v>0.9</v>
      </c>
      <c r="O81" s="13"/>
      <c r="P81" s="7"/>
      <c r="Q81" s="7"/>
      <c r="R81" s="7"/>
      <c r="S81" s="7"/>
      <c r="T81" s="13"/>
      <c r="U81" s="50"/>
      <c r="V81" s="50"/>
      <c r="W81" s="7"/>
      <c r="X81" s="7" t="s">
        <v>240</v>
      </c>
      <c r="Y81" s="7" t="s">
        <v>240</v>
      </c>
      <c r="Z81" s="45" t="s">
        <v>1062</v>
      </c>
      <c r="AA81" s="9" t="s">
        <v>942</v>
      </c>
      <c r="AB81" s="42" t="s">
        <v>45</v>
      </c>
      <c r="AC81" s="110"/>
    </row>
    <row r="82" spans="1:32" ht="38.25">
      <c r="A82" s="65" t="s">
        <v>1636</v>
      </c>
      <c r="B82" s="3" t="s">
        <v>1293</v>
      </c>
      <c r="C82" s="10" t="s">
        <v>946</v>
      </c>
      <c r="D82" s="10" t="s">
        <v>985</v>
      </c>
      <c r="E82" s="9" t="s">
        <v>31</v>
      </c>
      <c r="F82" s="9"/>
      <c r="G82" s="9" t="s">
        <v>80</v>
      </c>
      <c r="H82" s="14">
        <v>1973</v>
      </c>
      <c r="I82" s="21">
        <v>26745</v>
      </c>
      <c r="J82" s="32">
        <v>26742</v>
      </c>
      <c r="K82" s="7" t="s">
        <v>1618</v>
      </c>
      <c r="L82" s="32">
        <v>27144</v>
      </c>
      <c r="M82" s="7" t="s">
        <v>127</v>
      </c>
      <c r="N82" s="13">
        <v>1.1000000000000001</v>
      </c>
      <c r="O82" s="13"/>
      <c r="P82" s="7"/>
      <c r="Q82" s="7"/>
      <c r="R82" s="7"/>
      <c r="S82" s="7"/>
      <c r="T82" s="13"/>
      <c r="U82" s="50"/>
      <c r="V82" s="50"/>
      <c r="W82" s="7"/>
      <c r="X82" s="7" t="s">
        <v>240</v>
      </c>
      <c r="Y82" s="7" t="s">
        <v>240</v>
      </c>
      <c r="Z82" s="45" t="s">
        <v>1062</v>
      </c>
      <c r="AA82" s="9" t="s">
        <v>1547</v>
      </c>
      <c r="AB82" s="42"/>
      <c r="AC82" s="110"/>
    </row>
    <row r="83" spans="1:32">
      <c r="A83" s="65" t="s">
        <v>1636</v>
      </c>
      <c r="B83" s="3" t="s">
        <v>1293</v>
      </c>
      <c r="C83" s="10" t="s">
        <v>946</v>
      </c>
      <c r="D83" s="134" t="s">
        <v>1708</v>
      </c>
      <c r="E83" s="9"/>
      <c r="F83" s="9"/>
      <c r="G83" s="9"/>
      <c r="H83" s="14">
        <v>1974</v>
      </c>
      <c r="I83" s="21"/>
      <c r="J83" s="32">
        <v>27144</v>
      </c>
      <c r="K83" s="7"/>
      <c r="L83" s="33">
        <v>27302</v>
      </c>
      <c r="M83" s="7"/>
      <c r="N83" s="13">
        <v>0.5</v>
      </c>
      <c r="O83" s="13"/>
      <c r="P83" s="7"/>
      <c r="Q83" s="7"/>
      <c r="R83" s="7"/>
      <c r="S83" s="7"/>
      <c r="T83" s="13"/>
      <c r="U83" s="50"/>
      <c r="V83" s="50"/>
      <c r="W83" s="7"/>
      <c r="X83" s="7" t="s">
        <v>240</v>
      </c>
      <c r="Y83" s="7"/>
      <c r="Z83" s="45" t="s">
        <v>1062</v>
      </c>
      <c r="AA83" s="9"/>
      <c r="AB83" s="42"/>
      <c r="AC83" s="110"/>
    </row>
    <row r="84" spans="1:32" ht="38.25">
      <c r="A84" s="65" t="s">
        <v>1636</v>
      </c>
      <c r="B84" s="3" t="s">
        <v>1293</v>
      </c>
      <c r="C84" s="10" t="s">
        <v>946</v>
      </c>
      <c r="D84" s="10" t="s">
        <v>1281</v>
      </c>
      <c r="E84" s="9" t="s">
        <v>31</v>
      </c>
      <c r="F84" s="9"/>
      <c r="G84" s="9" t="s">
        <v>80</v>
      </c>
      <c r="H84" s="14">
        <v>1974</v>
      </c>
      <c r="I84" s="14"/>
      <c r="J84" s="33">
        <v>27302</v>
      </c>
      <c r="K84" s="5" t="s">
        <v>13</v>
      </c>
      <c r="L84" s="32">
        <v>27685</v>
      </c>
      <c r="M84" s="7" t="s">
        <v>24</v>
      </c>
      <c r="N84" s="13">
        <v>1</v>
      </c>
      <c r="O84" s="13"/>
      <c r="P84" s="7"/>
      <c r="Q84" s="7"/>
      <c r="R84" s="7"/>
      <c r="S84" s="7"/>
      <c r="T84" s="13"/>
      <c r="U84" s="50"/>
      <c r="V84" s="50"/>
      <c r="W84" s="7"/>
      <c r="X84" s="7" t="s">
        <v>240</v>
      </c>
      <c r="Y84" s="7" t="s">
        <v>240</v>
      </c>
      <c r="Z84" s="45" t="s">
        <v>1062</v>
      </c>
      <c r="AA84" s="9" t="s">
        <v>1594</v>
      </c>
      <c r="AB84" s="42"/>
      <c r="AC84" s="110"/>
    </row>
    <row r="85" spans="1:32" ht="51">
      <c r="A85" s="65" t="s">
        <v>1636</v>
      </c>
      <c r="B85" s="3" t="s">
        <v>1293</v>
      </c>
      <c r="C85" s="10" t="s">
        <v>946</v>
      </c>
      <c r="D85" s="10" t="s">
        <v>750</v>
      </c>
      <c r="E85" s="9" t="s">
        <v>509</v>
      </c>
      <c r="F85" s="9" t="s">
        <v>1418</v>
      </c>
      <c r="G85" s="9" t="s">
        <v>80</v>
      </c>
      <c r="H85" s="14">
        <v>1975</v>
      </c>
      <c r="I85" s="14"/>
      <c r="J85" s="32">
        <v>27685</v>
      </c>
      <c r="K85" s="7" t="s">
        <v>24</v>
      </c>
      <c r="L85" s="33">
        <v>28025</v>
      </c>
      <c r="M85" s="4" t="s">
        <v>1193</v>
      </c>
      <c r="N85" s="13">
        <v>1</v>
      </c>
      <c r="O85" s="13" t="s">
        <v>3</v>
      </c>
      <c r="P85" s="7" t="s">
        <v>508</v>
      </c>
      <c r="Q85" s="7" t="s">
        <v>240</v>
      </c>
      <c r="R85" s="7"/>
      <c r="S85" s="7"/>
      <c r="T85" s="23">
        <v>9403</v>
      </c>
      <c r="U85" s="50">
        <v>50</v>
      </c>
      <c r="V85" s="50">
        <v>51</v>
      </c>
      <c r="W85" s="7"/>
      <c r="X85" s="7" t="s">
        <v>240</v>
      </c>
      <c r="Y85" s="38" t="s">
        <v>786</v>
      </c>
      <c r="Z85" s="45" t="s">
        <v>1062</v>
      </c>
      <c r="AA85" s="9" t="s">
        <v>510</v>
      </c>
      <c r="AB85" s="42"/>
      <c r="AC85" s="110"/>
    </row>
    <row r="86" spans="1:32" ht="51">
      <c r="A86" s="65" t="s">
        <v>1636</v>
      </c>
      <c r="B86" s="3" t="s">
        <v>1293</v>
      </c>
      <c r="C86" s="10" t="s">
        <v>946</v>
      </c>
      <c r="D86" s="10" t="s">
        <v>674</v>
      </c>
      <c r="E86" s="9" t="s">
        <v>1081</v>
      </c>
      <c r="F86" s="9" t="s">
        <v>258</v>
      </c>
      <c r="G86" s="9" t="s">
        <v>80</v>
      </c>
      <c r="H86" s="13">
        <v>1976</v>
      </c>
      <c r="I86" s="38"/>
      <c r="J86" s="32">
        <v>28026</v>
      </c>
      <c r="K86" s="7" t="s">
        <v>1193</v>
      </c>
      <c r="L86" s="33">
        <v>29265</v>
      </c>
      <c r="M86" s="10"/>
      <c r="N86" s="14">
        <f>39/12</f>
        <v>3.25</v>
      </c>
      <c r="O86" s="18" t="s">
        <v>245</v>
      </c>
      <c r="P86" s="45" t="s">
        <v>892</v>
      </c>
      <c r="Q86" s="45" t="s">
        <v>239</v>
      </c>
      <c r="R86" s="45" t="s">
        <v>892</v>
      </c>
      <c r="S86" s="45" t="s">
        <v>239</v>
      </c>
      <c r="T86" s="14">
        <v>1941</v>
      </c>
      <c r="U86" s="98">
        <v>35</v>
      </c>
      <c r="V86" s="47">
        <v>38</v>
      </c>
      <c r="W86" s="45"/>
      <c r="X86" s="45" t="s">
        <v>240</v>
      </c>
      <c r="Y86" s="38" t="s">
        <v>1549</v>
      </c>
      <c r="Z86" s="45" t="s">
        <v>1062</v>
      </c>
      <c r="AA86" s="3" t="s">
        <v>296</v>
      </c>
      <c r="AB86" s="6" t="s">
        <v>1145</v>
      </c>
    </row>
    <row r="87" spans="1:32" ht="38.25">
      <c r="A87" s="65" t="s">
        <v>1636</v>
      </c>
      <c r="B87" s="3" t="s">
        <v>1293</v>
      </c>
      <c r="C87" s="10" t="s">
        <v>946</v>
      </c>
      <c r="D87" s="10" t="s">
        <v>1451</v>
      </c>
      <c r="E87" s="9" t="s">
        <v>1612</v>
      </c>
      <c r="F87" s="9" t="s">
        <v>1418</v>
      </c>
      <c r="G87" s="9" t="s">
        <v>80</v>
      </c>
      <c r="H87" s="14">
        <v>1980</v>
      </c>
      <c r="I87" s="14"/>
      <c r="J87" s="33">
        <v>29272</v>
      </c>
      <c r="K87" s="26"/>
      <c r="L87" s="22">
        <v>30301</v>
      </c>
      <c r="M87" s="10"/>
      <c r="N87" s="14">
        <v>2.8</v>
      </c>
      <c r="O87" s="18" t="s">
        <v>3</v>
      </c>
      <c r="P87" s="18" t="s">
        <v>1259</v>
      </c>
      <c r="Q87" s="18" t="s">
        <v>239</v>
      </c>
      <c r="R87" s="18"/>
      <c r="S87" s="18"/>
      <c r="T87" s="21">
        <v>11475</v>
      </c>
      <c r="U87" s="98">
        <v>48</v>
      </c>
      <c r="V87" s="47">
        <v>51</v>
      </c>
      <c r="W87" s="45"/>
      <c r="X87" s="45" t="s">
        <v>240</v>
      </c>
      <c r="Y87" s="38" t="s">
        <v>1267</v>
      </c>
      <c r="Z87" s="45" t="s">
        <v>1062</v>
      </c>
      <c r="AA87" s="3" t="s">
        <v>1613</v>
      </c>
      <c r="AB87" s="6" t="s">
        <v>1375</v>
      </c>
    </row>
    <row r="88" spans="1:32">
      <c r="A88" s="65" t="s">
        <v>1636</v>
      </c>
      <c r="B88" s="3" t="s">
        <v>1293</v>
      </c>
      <c r="C88" s="10" t="s">
        <v>946</v>
      </c>
      <c r="D88" s="10" t="s">
        <v>1720</v>
      </c>
      <c r="E88" s="9"/>
      <c r="F88" s="9"/>
      <c r="G88" s="9"/>
      <c r="H88" s="14">
        <v>1982</v>
      </c>
      <c r="I88" s="14"/>
      <c r="J88" s="22">
        <v>30301</v>
      </c>
      <c r="K88" s="26"/>
      <c r="L88" s="33">
        <v>30508</v>
      </c>
      <c r="M88" s="10"/>
      <c r="N88" s="14">
        <v>0.6</v>
      </c>
      <c r="O88" s="18"/>
      <c r="P88" s="18"/>
      <c r="Q88" s="18"/>
      <c r="R88" s="18"/>
      <c r="S88" s="18"/>
      <c r="T88" s="21"/>
      <c r="U88" s="98"/>
      <c r="V88" s="47"/>
      <c r="W88" s="45"/>
      <c r="X88" s="45"/>
      <c r="Y88" s="38"/>
      <c r="Z88" s="45"/>
      <c r="AA88" s="3"/>
      <c r="AB88" s="6"/>
    </row>
    <row r="89" spans="1:32" ht="25.5">
      <c r="A89" s="65" t="s">
        <v>1636</v>
      </c>
      <c r="B89" s="3" t="s">
        <v>1293</v>
      </c>
      <c r="C89" s="10" t="s">
        <v>946</v>
      </c>
      <c r="D89" s="9" t="s">
        <v>462</v>
      </c>
      <c r="E89" s="9" t="s">
        <v>323</v>
      </c>
      <c r="F89" s="9" t="s">
        <v>1513</v>
      </c>
      <c r="G89" s="9" t="s">
        <v>422</v>
      </c>
      <c r="H89" s="14">
        <v>1983</v>
      </c>
      <c r="I89" s="14"/>
      <c r="J89" s="33">
        <v>30508</v>
      </c>
      <c r="K89" s="26"/>
      <c r="L89" s="33">
        <v>31397</v>
      </c>
      <c r="M89" s="10"/>
      <c r="N89" s="14">
        <v>2.4</v>
      </c>
      <c r="O89" s="18" t="s">
        <v>245</v>
      </c>
      <c r="P89" s="18" t="s">
        <v>322</v>
      </c>
      <c r="Q89" s="18" t="s">
        <v>239</v>
      </c>
      <c r="R89" s="18"/>
      <c r="S89" s="18"/>
      <c r="T89" s="21">
        <v>14972</v>
      </c>
      <c r="U89" s="98">
        <v>42</v>
      </c>
      <c r="V89" s="47">
        <f>85-40</f>
        <v>45</v>
      </c>
      <c r="W89" s="45"/>
      <c r="X89" s="45" t="s">
        <v>240</v>
      </c>
      <c r="Y89" s="38" t="s">
        <v>1535</v>
      </c>
      <c r="Z89" s="45" t="s">
        <v>1062</v>
      </c>
      <c r="AA89" s="3" t="s">
        <v>324</v>
      </c>
      <c r="AB89" s="6"/>
    </row>
    <row r="90" spans="1:32" ht="38.25">
      <c r="A90" s="65" t="s">
        <v>1636</v>
      </c>
      <c r="B90" s="3" t="s">
        <v>1293</v>
      </c>
      <c r="C90" s="10" t="s">
        <v>946</v>
      </c>
      <c r="D90" s="10" t="s">
        <v>1451</v>
      </c>
      <c r="E90" s="9" t="s">
        <v>1612</v>
      </c>
      <c r="F90" s="9" t="s">
        <v>1418</v>
      </c>
      <c r="G90" s="9" t="s">
        <v>80</v>
      </c>
      <c r="H90" s="14">
        <v>1985</v>
      </c>
      <c r="I90" s="14"/>
      <c r="J90" s="33">
        <v>31397</v>
      </c>
      <c r="K90" s="26"/>
      <c r="L90" s="33">
        <v>35018</v>
      </c>
      <c r="M90" s="10"/>
      <c r="N90" s="14">
        <v>10</v>
      </c>
      <c r="O90" s="18" t="s">
        <v>3</v>
      </c>
      <c r="P90" s="18" t="s">
        <v>1259</v>
      </c>
      <c r="Q90" s="18" t="s">
        <v>239</v>
      </c>
      <c r="R90" s="18"/>
      <c r="S90" s="18"/>
      <c r="T90" s="21">
        <v>11475</v>
      </c>
      <c r="U90" s="98">
        <v>54</v>
      </c>
      <c r="V90" s="47">
        <v>64</v>
      </c>
      <c r="W90" s="45"/>
      <c r="X90" s="45" t="s">
        <v>240</v>
      </c>
      <c r="Y90" s="38" t="s">
        <v>1267</v>
      </c>
      <c r="Z90" s="45" t="s">
        <v>1062</v>
      </c>
      <c r="AA90" s="3" t="s">
        <v>1613</v>
      </c>
      <c r="AB90" s="6" t="s">
        <v>1260</v>
      </c>
    </row>
    <row r="91" spans="1:32" ht="25.5">
      <c r="A91" s="65" t="s">
        <v>1636</v>
      </c>
      <c r="B91" s="3" t="s">
        <v>1293</v>
      </c>
      <c r="C91" s="10" t="s">
        <v>946</v>
      </c>
      <c r="D91" s="10" t="s">
        <v>463</v>
      </c>
      <c r="E91" s="9" t="s">
        <v>438</v>
      </c>
      <c r="F91" s="9" t="s">
        <v>258</v>
      </c>
      <c r="G91" s="9" t="s">
        <v>80</v>
      </c>
      <c r="H91" s="14">
        <v>1995</v>
      </c>
      <c r="I91" s="14"/>
      <c r="J91" s="33">
        <v>35019</v>
      </c>
      <c r="K91" s="26"/>
      <c r="L91" s="22">
        <v>36475</v>
      </c>
      <c r="M91" s="10"/>
      <c r="N91" s="14">
        <v>4</v>
      </c>
      <c r="O91" s="18"/>
      <c r="P91" s="18"/>
      <c r="Q91" s="18"/>
      <c r="R91" s="18"/>
      <c r="S91" s="18"/>
      <c r="T91" s="21"/>
      <c r="U91" s="98"/>
      <c r="V91" s="47"/>
      <c r="W91" s="45"/>
      <c r="X91" s="45" t="s">
        <v>240</v>
      </c>
      <c r="Y91" s="45" t="s">
        <v>240</v>
      </c>
      <c r="Z91" s="45" t="s">
        <v>1062</v>
      </c>
      <c r="AA91" s="3"/>
      <c r="AB91" s="6"/>
    </row>
    <row r="92" spans="1:32" ht="25.5">
      <c r="A92" s="65" t="s">
        <v>1636</v>
      </c>
      <c r="B92" s="3" t="s">
        <v>1293</v>
      </c>
      <c r="C92" s="10" t="s">
        <v>946</v>
      </c>
      <c r="D92" s="10" t="s">
        <v>1056</v>
      </c>
      <c r="E92" s="52" t="s">
        <v>1648</v>
      </c>
      <c r="F92" s="9" t="s">
        <v>1418</v>
      </c>
      <c r="G92" s="9" t="s">
        <v>80</v>
      </c>
      <c r="H92" s="14">
        <v>1999</v>
      </c>
      <c r="I92" s="14"/>
      <c r="J92" s="34">
        <v>36476</v>
      </c>
      <c r="K92" s="10"/>
      <c r="L92" s="34">
        <v>37151</v>
      </c>
      <c r="M92" s="10"/>
      <c r="N92" s="14">
        <v>1.8</v>
      </c>
      <c r="O92" s="14" t="s">
        <v>245</v>
      </c>
      <c r="P92" s="18"/>
      <c r="Q92" s="18"/>
      <c r="R92" s="18"/>
      <c r="S92" s="18"/>
      <c r="T92" s="21">
        <v>19569</v>
      </c>
      <c r="U92" s="98">
        <f>99-53</f>
        <v>46</v>
      </c>
      <c r="V92" s="47">
        <v>48</v>
      </c>
      <c r="W92" s="45"/>
      <c r="X92" s="45" t="s">
        <v>240</v>
      </c>
      <c r="Y92" s="38" t="s">
        <v>1270</v>
      </c>
      <c r="Z92" s="45" t="s">
        <v>1062</v>
      </c>
      <c r="AA92" s="129" t="s">
        <v>1375</v>
      </c>
      <c r="AB92" s="6"/>
    </row>
    <row r="93" spans="1:32" ht="25.5">
      <c r="A93" s="65" t="s">
        <v>1636</v>
      </c>
      <c r="B93" s="3" t="s">
        <v>1293</v>
      </c>
      <c r="C93" s="10" t="s">
        <v>946</v>
      </c>
      <c r="D93" s="10" t="s">
        <v>464</v>
      </c>
      <c r="E93" s="9" t="s">
        <v>1015</v>
      </c>
      <c r="F93" s="9" t="s">
        <v>1418</v>
      </c>
      <c r="G93" s="9" t="s">
        <v>80</v>
      </c>
      <c r="H93" s="14">
        <v>2001</v>
      </c>
      <c r="I93" s="14"/>
      <c r="J93" s="34">
        <v>37213</v>
      </c>
      <c r="K93" s="10"/>
      <c r="L93" s="34">
        <v>37375</v>
      </c>
      <c r="M93" s="10"/>
      <c r="N93" s="14">
        <v>0.4</v>
      </c>
      <c r="O93" s="14"/>
      <c r="P93" s="18"/>
      <c r="Q93" s="18"/>
      <c r="R93" s="18"/>
      <c r="S93" s="18"/>
      <c r="T93" s="14"/>
      <c r="U93" s="98"/>
      <c r="V93" s="47"/>
      <c r="W93" s="45"/>
      <c r="X93" s="45" t="s">
        <v>240</v>
      </c>
      <c r="Y93" s="45" t="s">
        <v>240</v>
      </c>
      <c r="Z93" s="45" t="s">
        <v>1062</v>
      </c>
      <c r="AA93" s="3"/>
      <c r="AB93" s="6"/>
    </row>
    <row r="94" spans="1:32" ht="38.25">
      <c r="A94" s="65" t="s">
        <v>1636</v>
      </c>
      <c r="B94" s="3" t="s">
        <v>1293</v>
      </c>
      <c r="C94" s="10" t="s">
        <v>946</v>
      </c>
      <c r="D94" s="10" t="s">
        <v>1721</v>
      </c>
      <c r="E94" s="9" t="s">
        <v>289</v>
      </c>
      <c r="F94" s="9" t="s">
        <v>353</v>
      </c>
      <c r="G94" s="9"/>
      <c r="H94" s="14">
        <v>2002</v>
      </c>
      <c r="I94" s="14"/>
      <c r="J94" s="34">
        <v>37376</v>
      </c>
      <c r="K94" s="10"/>
      <c r="L94" s="34">
        <v>37714</v>
      </c>
      <c r="M94" s="10"/>
      <c r="N94" s="14">
        <v>1</v>
      </c>
      <c r="O94" s="14" t="s">
        <v>3</v>
      </c>
      <c r="P94" s="18" t="s">
        <v>1259</v>
      </c>
      <c r="Q94" s="18" t="s">
        <v>239</v>
      </c>
      <c r="R94" s="18" t="s">
        <v>1259</v>
      </c>
      <c r="S94" s="18" t="s">
        <v>239</v>
      </c>
      <c r="T94" s="21">
        <v>21843</v>
      </c>
      <c r="U94" s="98">
        <v>42</v>
      </c>
      <c r="V94" s="47">
        <v>43</v>
      </c>
      <c r="W94" s="45"/>
      <c r="X94" s="45" t="s">
        <v>240</v>
      </c>
      <c r="Y94" s="45" t="s">
        <v>1722</v>
      </c>
      <c r="Z94" s="45" t="s">
        <v>1062</v>
      </c>
      <c r="AA94" s="3" t="s">
        <v>1723</v>
      </c>
      <c r="AB94" s="6"/>
    </row>
    <row r="95" spans="1:32" ht="25.5">
      <c r="A95" s="65" t="s">
        <v>1636</v>
      </c>
      <c r="B95" s="3" t="s">
        <v>1293</v>
      </c>
      <c r="C95" s="10" t="s">
        <v>946</v>
      </c>
      <c r="D95" s="45" t="s">
        <v>219</v>
      </c>
      <c r="E95" s="45" t="s">
        <v>53</v>
      </c>
      <c r="F95" s="45" t="s">
        <v>1418</v>
      </c>
      <c r="G95" s="9" t="s">
        <v>80</v>
      </c>
      <c r="H95" s="14">
        <v>2003</v>
      </c>
      <c r="I95" s="14"/>
      <c r="J95" s="34">
        <v>37715</v>
      </c>
      <c r="K95" s="10"/>
      <c r="L95" s="34">
        <v>38446</v>
      </c>
      <c r="M95" s="10"/>
      <c r="N95" s="14">
        <v>2</v>
      </c>
      <c r="O95" s="14" t="s">
        <v>3</v>
      </c>
      <c r="P95" s="45" t="s">
        <v>220</v>
      </c>
      <c r="Q95" s="45" t="s">
        <v>239</v>
      </c>
      <c r="R95" s="45" t="s">
        <v>946</v>
      </c>
      <c r="S95" s="45" t="s">
        <v>239</v>
      </c>
      <c r="T95" s="14">
        <v>1931</v>
      </c>
      <c r="U95" s="98">
        <v>72</v>
      </c>
      <c r="V95" s="47">
        <v>74</v>
      </c>
      <c r="W95" s="45"/>
      <c r="X95" s="45" t="s">
        <v>240</v>
      </c>
      <c r="Y95" s="45" t="s">
        <v>240</v>
      </c>
      <c r="Z95" s="45" t="s">
        <v>1062</v>
      </c>
      <c r="AA95" s="3" t="s">
        <v>218</v>
      </c>
      <c r="AB95" s="6"/>
    </row>
    <row r="96" spans="1:32" ht="38.25">
      <c r="A96" s="65" t="s">
        <v>1636</v>
      </c>
      <c r="B96" s="3" t="s">
        <v>1293</v>
      </c>
      <c r="C96" s="10" t="s">
        <v>946</v>
      </c>
      <c r="D96" s="134" t="s">
        <v>1056</v>
      </c>
      <c r="E96" s="9" t="s">
        <v>1648</v>
      </c>
      <c r="F96" s="9" t="s">
        <v>1418</v>
      </c>
      <c r="G96" s="9" t="s">
        <v>80</v>
      </c>
      <c r="H96" s="14">
        <v>2005</v>
      </c>
      <c r="I96" s="33">
        <v>38447</v>
      </c>
      <c r="J96" s="33">
        <v>38442</v>
      </c>
      <c r="K96" s="10"/>
      <c r="L96" s="33">
        <v>40039</v>
      </c>
      <c r="M96" s="78"/>
      <c r="N96" s="14">
        <v>4.5</v>
      </c>
      <c r="O96" s="14" t="s">
        <v>245</v>
      </c>
      <c r="P96" s="18"/>
      <c r="Q96" s="18"/>
      <c r="R96" s="18"/>
      <c r="S96" s="18"/>
      <c r="T96" s="21">
        <v>19569</v>
      </c>
      <c r="U96" s="98">
        <v>51</v>
      </c>
      <c r="V96" s="47">
        <v>56</v>
      </c>
      <c r="W96" s="45"/>
      <c r="X96" s="45" t="s">
        <v>240</v>
      </c>
      <c r="Y96" s="38" t="s">
        <v>1649</v>
      </c>
      <c r="Z96" s="45" t="s">
        <v>1062</v>
      </c>
      <c r="AA96" s="129" t="s">
        <v>1375</v>
      </c>
      <c r="AB96" s="6"/>
      <c r="AD96" s="57"/>
      <c r="AE96" s="58"/>
      <c r="AF96" s="59"/>
    </row>
    <row r="97" spans="1:32">
      <c r="A97" s="65" t="s">
        <v>1636</v>
      </c>
      <c r="B97" s="3" t="s">
        <v>1293</v>
      </c>
      <c r="C97" s="10" t="s">
        <v>946</v>
      </c>
      <c r="D97" s="10" t="s">
        <v>1706</v>
      </c>
      <c r="E97" s="9"/>
      <c r="F97" s="9"/>
      <c r="G97" s="9"/>
      <c r="H97" s="14">
        <v>2009</v>
      </c>
      <c r="I97" s="33"/>
      <c r="J97" s="33">
        <v>40039</v>
      </c>
      <c r="K97" s="10"/>
      <c r="L97" s="34">
        <v>40144</v>
      </c>
      <c r="M97" s="78"/>
      <c r="N97" s="14" t="s">
        <v>1707</v>
      </c>
      <c r="O97" s="14" t="s">
        <v>245</v>
      </c>
      <c r="P97" s="18"/>
      <c r="Q97" s="18"/>
      <c r="R97" s="18"/>
      <c r="S97" s="18"/>
      <c r="T97" s="21"/>
      <c r="U97" s="98"/>
      <c r="V97" s="47"/>
      <c r="W97" s="45"/>
      <c r="X97" s="45" t="s">
        <v>240</v>
      </c>
      <c r="Y97" s="38"/>
      <c r="Z97" s="45" t="s">
        <v>1062</v>
      </c>
      <c r="AA97" s="3" t="s">
        <v>1724</v>
      </c>
      <c r="AB97" s="6"/>
      <c r="AD97" s="95"/>
      <c r="AE97" s="96"/>
      <c r="AF97" s="96"/>
    </row>
    <row r="98" spans="1:32" ht="38.25">
      <c r="A98" s="65" t="s">
        <v>1636</v>
      </c>
      <c r="B98" s="3" t="s">
        <v>1293</v>
      </c>
      <c r="C98" s="10" t="s">
        <v>946</v>
      </c>
      <c r="D98" s="10" t="s">
        <v>1056</v>
      </c>
      <c r="E98" s="9" t="s">
        <v>1648</v>
      </c>
      <c r="F98" s="9" t="s">
        <v>1418</v>
      </c>
      <c r="G98" s="9" t="s">
        <v>80</v>
      </c>
      <c r="H98" s="14">
        <v>2009</v>
      </c>
      <c r="I98" s="33"/>
      <c r="J98" s="34">
        <v>40144</v>
      </c>
      <c r="K98" s="10"/>
      <c r="L98" s="34">
        <v>40724</v>
      </c>
      <c r="M98" s="78"/>
      <c r="N98" s="14">
        <v>1.5</v>
      </c>
      <c r="O98" s="14" t="s">
        <v>245</v>
      </c>
      <c r="P98" s="18"/>
      <c r="Q98" s="18"/>
      <c r="R98" s="18"/>
      <c r="S98" s="18"/>
      <c r="T98" s="21">
        <v>19569</v>
      </c>
      <c r="U98" s="98">
        <f>2009-1953</f>
        <v>56</v>
      </c>
      <c r="V98" s="47">
        <v>57</v>
      </c>
      <c r="W98" s="45"/>
      <c r="X98" s="45" t="s">
        <v>240</v>
      </c>
      <c r="Y98" s="38" t="s">
        <v>1649</v>
      </c>
      <c r="Z98" s="45" t="s">
        <v>1062</v>
      </c>
      <c r="AA98" s="129" t="s">
        <v>1375</v>
      </c>
      <c r="AB98" s="6"/>
      <c r="AD98" s="95"/>
      <c r="AE98" s="96"/>
      <c r="AF98" s="96"/>
    </row>
    <row r="99" spans="1:32" ht="25.5">
      <c r="A99" s="30" t="s">
        <v>545</v>
      </c>
      <c r="B99" s="38"/>
      <c r="C99" s="7" t="s">
        <v>946</v>
      </c>
      <c r="D99" s="7" t="s">
        <v>799</v>
      </c>
      <c r="E99" s="7" t="s">
        <v>948</v>
      </c>
      <c r="F99" s="38"/>
      <c r="G99" s="38"/>
      <c r="H99" s="13">
        <v>1937</v>
      </c>
      <c r="I99" s="38"/>
      <c r="J99" s="32"/>
      <c r="K99" s="3"/>
      <c r="L99" s="23">
        <v>13824</v>
      </c>
      <c r="M99" s="7" t="s">
        <v>1488</v>
      </c>
      <c r="N99" s="13"/>
      <c r="O99" s="38"/>
      <c r="P99" s="38"/>
      <c r="Q99" s="38"/>
      <c r="R99" s="37"/>
      <c r="S99" s="37"/>
      <c r="T99" s="111"/>
      <c r="U99" s="139"/>
      <c r="V99" s="139"/>
      <c r="W99" s="37"/>
      <c r="X99" s="37"/>
      <c r="Y99" s="37"/>
      <c r="Z99" s="7" t="s">
        <v>1062</v>
      </c>
      <c r="AA99" s="7"/>
      <c r="AB99" s="112"/>
    </row>
    <row r="100" spans="1:32" ht="38.25">
      <c r="A100" s="30" t="s">
        <v>545</v>
      </c>
      <c r="B100" s="38"/>
      <c r="C100" s="7" t="s">
        <v>946</v>
      </c>
      <c r="D100" s="7" t="s">
        <v>1555</v>
      </c>
      <c r="E100" s="9" t="s">
        <v>75</v>
      </c>
      <c r="F100" s="38"/>
      <c r="G100" s="38"/>
      <c r="H100" s="13">
        <v>1938</v>
      </c>
      <c r="I100" s="38"/>
      <c r="J100" s="43">
        <v>1938</v>
      </c>
      <c r="K100" s="7"/>
      <c r="L100" s="13"/>
      <c r="M100" s="7"/>
      <c r="N100" s="13"/>
      <c r="O100" s="38"/>
      <c r="P100" s="38"/>
      <c r="Q100" s="38"/>
      <c r="R100" s="37"/>
      <c r="S100" s="37"/>
      <c r="T100" s="111"/>
      <c r="U100" s="139"/>
      <c r="V100" s="139"/>
      <c r="W100" s="37"/>
      <c r="X100" s="37"/>
      <c r="Y100" s="37"/>
      <c r="Z100" s="7" t="s">
        <v>1062</v>
      </c>
      <c r="AA100" s="7" t="s">
        <v>415</v>
      </c>
      <c r="AB100" s="112"/>
      <c r="AD100" s="57"/>
      <c r="AE100" s="58"/>
      <c r="AF100" s="59"/>
    </row>
    <row r="101" spans="1:32" ht="25.5">
      <c r="A101" s="30" t="s">
        <v>545</v>
      </c>
      <c r="B101" s="38"/>
      <c r="C101" s="7" t="s">
        <v>946</v>
      </c>
      <c r="D101" s="7" t="s">
        <v>1403</v>
      </c>
      <c r="E101" s="7" t="s">
        <v>555</v>
      </c>
      <c r="F101" s="38"/>
      <c r="G101" s="38"/>
      <c r="H101" s="13">
        <v>1944</v>
      </c>
      <c r="I101" s="38"/>
      <c r="J101" s="32">
        <v>16434</v>
      </c>
      <c r="K101" s="7" t="s">
        <v>1404</v>
      </c>
      <c r="L101" s="23">
        <v>17994</v>
      </c>
      <c r="M101" s="7" t="s">
        <v>1135</v>
      </c>
      <c r="N101" s="13">
        <v>4.3</v>
      </c>
      <c r="O101" s="38"/>
      <c r="P101" s="38"/>
      <c r="Q101" s="38"/>
      <c r="R101" s="37"/>
      <c r="S101" s="37"/>
      <c r="T101" s="111"/>
      <c r="U101" s="139"/>
      <c r="V101" s="139"/>
      <c r="W101" s="37"/>
      <c r="X101" s="37"/>
      <c r="Y101" s="37"/>
      <c r="Z101" s="7" t="s">
        <v>1062</v>
      </c>
      <c r="AA101" s="7" t="s">
        <v>1136</v>
      </c>
      <c r="AB101" s="112"/>
      <c r="AD101" s="57"/>
      <c r="AE101" s="58"/>
      <c r="AF101" s="59"/>
    </row>
    <row r="102" spans="1:32" ht="25.5">
      <c r="A102" s="30" t="s">
        <v>545</v>
      </c>
      <c r="B102" s="38"/>
      <c r="C102" s="7" t="s">
        <v>946</v>
      </c>
      <c r="D102" s="7" t="s">
        <v>1556</v>
      </c>
      <c r="E102" s="9" t="s">
        <v>948</v>
      </c>
      <c r="F102" s="38"/>
      <c r="G102" s="38"/>
      <c r="H102" s="13">
        <v>1944</v>
      </c>
      <c r="I102" s="38"/>
      <c r="J102" s="43"/>
      <c r="K102" s="7"/>
      <c r="L102" s="23">
        <v>16377</v>
      </c>
      <c r="M102" s="7" t="s">
        <v>1408</v>
      </c>
      <c r="N102" s="13"/>
      <c r="O102" s="38"/>
      <c r="P102" s="38"/>
      <c r="Q102" s="38"/>
      <c r="R102" s="37"/>
      <c r="S102" s="37"/>
      <c r="T102" s="111"/>
      <c r="U102" s="139"/>
      <c r="V102" s="139"/>
      <c r="W102" s="37"/>
      <c r="X102" s="37"/>
      <c r="Y102" s="37"/>
      <c r="Z102" s="7" t="s">
        <v>1062</v>
      </c>
      <c r="AA102" s="7" t="s">
        <v>1405</v>
      </c>
      <c r="AB102" s="112"/>
      <c r="AD102" s="57"/>
      <c r="AE102" s="58"/>
      <c r="AF102" s="59"/>
    </row>
    <row r="103" spans="1:32" ht="25.5">
      <c r="A103" s="30" t="s">
        <v>545</v>
      </c>
      <c r="B103" s="38"/>
      <c r="C103" s="7" t="s">
        <v>946</v>
      </c>
      <c r="D103" s="7" t="s">
        <v>1137</v>
      </c>
      <c r="E103" s="7" t="s">
        <v>1069</v>
      </c>
      <c r="F103" s="38"/>
      <c r="G103" s="38"/>
      <c r="H103" s="13">
        <v>1949</v>
      </c>
      <c r="I103" s="38"/>
      <c r="J103" s="32">
        <v>17994</v>
      </c>
      <c r="K103" s="7" t="s">
        <v>1135</v>
      </c>
      <c r="L103" s="23">
        <v>21007</v>
      </c>
      <c r="M103" s="18" t="s">
        <v>1489</v>
      </c>
      <c r="N103" s="13">
        <v>8.25</v>
      </c>
      <c r="O103" s="38"/>
      <c r="P103" s="38"/>
      <c r="Q103" s="38"/>
      <c r="R103" s="37"/>
      <c r="S103" s="37"/>
      <c r="T103" s="111"/>
      <c r="U103" s="139"/>
      <c r="V103" s="139"/>
      <c r="W103" s="37"/>
      <c r="X103" s="37"/>
      <c r="Y103" s="37"/>
      <c r="Z103" s="7" t="s">
        <v>1062</v>
      </c>
      <c r="AA103" s="7" t="s">
        <v>1136</v>
      </c>
      <c r="AB103" s="112"/>
      <c r="AD103" s="57"/>
      <c r="AE103" s="58"/>
      <c r="AF103" s="59"/>
    </row>
    <row r="104" spans="1:32" ht="25.5">
      <c r="A104" s="30" t="s">
        <v>545</v>
      </c>
      <c r="B104" s="38"/>
      <c r="C104" s="7" t="s">
        <v>946</v>
      </c>
      <c r="D104" s="7" t="s">
        <v>1402</v>
      </c>
      <c r="E104" s="7" t="s">
        <v>889</v>
      </c>
      <c r="F104" s="38" t="s">
        <v>1418</v>
      </c>
      <c r="G104" s="38" t="s">
        <v>80</v>
      </c>
      <c r="H104" s="13">
        <v>1957</v>
      </c>
      <c r="I104" s="38"/>
      <c r="J104" s="32">
        <v>21032</v>
      </c>
      <c r="K104" s="7" t="s">
        <v>865</v>
      </c>
      <c r="L104" s="23">
        <v>22537</v>
      </c>
      <c r="M104" s="7" t="s">
        <v>431</v>
      </c>
      <c r="N104" s="13">
        <v>4</v>
      </c>
      <c r="O104" s="38"/>
      <c r="P104" s="38"/>
      <c r="Q104" s="38"/>
      <c r="R104" s="37"/>
      <c r="S104" s="37"/>
      <c r="T104" s="111"/>
      <c r="U104" s="139"/>
      <c r="V104" s="139"/>
      <c r="W104" s="37">
        <v>1964</v>
      </c>
      <c r="X104" s="37"/>
      <c r="Y104" s="37"/>
      <c r="Z104" s="7" t="s">
        <v>1062</v>
      </c>
      <c r="AA104" s="7" t="s">
        <v>699</v>
      </c>
      <c r="AB104" s="112"/>
      <c r="AD104" s="57"/>
      <c r="AE104" s="58"/>
      <c r="AF104" s="59"/>
    </row>
    <row r="105" spans="1:32" ht="25.5">
      <c r="A105" s="30" t="s">
        <v>545</v>
      </c>
      <c r="B105" s="38"/>
      <c r="C105" s="7" t="s">
        <v>946</v>
      </c>
      <c r="D105" s="7" t="s">
        <v>1556</v>
      </c>
      <c r="E105" s="7" t="s">
        <v>948</v>
      </c>
      <c r="F105" s="38"/>
      <c r="G105" s="38"/>
      <c r="H105" s="13">
        <v>1961</v>
      </c>
      <c r="I105" s="38"/>
      <c r="J105" s="32">
        <v>22537</v>
      </c>
      <c r="K105" s="7" t="s">
        <v>431</v>
      </c>
      <c r="L105" s="23">
        <v>22679</v>
      </c>
      <c r="M105" s="7" t="s">
        <v>21</v>
      </c>
      <c r="N105" s="13">
        <v>0.5</v>
      </c>
      <c r="O105" s="38"/>
      <c r="P105" s="38"/>
      <c r="Q105" s="38"/>
      <c r="R105" s="37"/>
      <c r="S105" s="37"/>
      <c r="T105" s="111"/>
      <c r="U105" s="139"/>
      <c r="V105" s="139"/>
      <c r="W105" s="37"/>
      <c r="X105" s="37"/>
      <c r="Y105" s="37"/>
      <c r="Z105" s="7" t="s">
        <v>1062</v>
      </c>
      <c r="AA105" s="7" t="s">
        <v>792</v>
      </c>
      <c r="AB105" s="112"/>
      <c r="AD105" s="57"/>
      <c r="AE105" s="58"/>
      <c r="AF105" s="59"/>
    </row>
    <row r="106" spans="1:32" ht="25.5">
      <c r="A106" s="30" t="s">
        <v>234</v>
      </c>
      <c r="B106" s="38"/>
      <c r="C106" s="7" t="s">
        <v>946</v>
      </c>
      <c r="D106" s="7" t="s">
        <v>803</v>
      </c>
      <c r="E106" s="7"/>
      <c r="F106" s="38"/>
      <c r="G106" s="38"/>
      <c r="H106" s="13">
        <v>1992</v>
      </c>
      <c r="I106" s="38"/>
      <c r="J106" s="32">
        <v>33967</v>
      </c>
      <c r="K106" s="7"/>
      <c r="L106" s="23">
        <v>34235</v>
      </c>
      <c r="M106" s="7"/>
      <c r="N106" s="13"/>
      <c r="O106" s="38"/>
      <c r="P106" s="38"/>
      <c r="Q106" s="38"/>
      <c r="R106" s="37"/>
      <c r="S106" s="37"/>
      <c r="T106" s="111"/>
      <c r="U106" s="139"/>
      <c r="V106" s="139"/>
      <c r="W106" s="37"/>
      <c r="X106" s="37"/>
      <c r="Y106" s="37"/>
      <c r="Z106" s="7" t="s">
        <v>1063</v>
      </c>
      <c r="AA106" s="7"/>
      <c r="AB106" s="112"/>
      <c r="AD106" s="57"/>
      <c r="AE106" s="58"/>
      <c r="AF106" s="59"/>
    </row>
    <row r="107" spans="1:32" ht="38.25">
      <c r="A107" s="30" t="s">
        <v>234</v>
      </c>
      <c r="B107" s="38"/>
      <c r="C107" s="7" t="s">
        <v>946</v>
      </c>
      <c r="D107" s="7" t="s">
        <v>1261</v>
      </c>
      <c r="E107" s="7" t="s">
        <v>1262</v>
      </c>
      <c r="F107" s="38"/>
      <c r="G107" s="38"/>
      <c r="H107" s="13">
        <v>1994</v>
      </c>
      <c r="I107" s="38"/>
      <c r="J107" s="32">
        <v>34440</v>
      </c>
      <c r="K107" s="7"/>
      <c r="L107" s="13"/>
      <c r="M107" s="7"/>
      <c r="N107" s="13"/>
      <c r="O107" s="38"/>
      <c r="P107" s="38"/>
      <c r="Q107" s="38"/>
      <c r="R107" s="37"/>
      <c r="S107" s="37"/>
      <c r="T107" s="111"/>
      <c r="U107" s="139"/>
      <c r="V107" s="139"/>
      <c r="W107" s="37"/>
      <c r="X107" s="37"/>
      <c r="Y107" s="37"/>
      <c r="Z107" s="7" t="s">
        <v>1062</v>
      </c>
      <c r="AA107" s="7" t="s">
        <v>802</v>
      </c>
      <c r="AB107" s="112"/>
      <c r="AD107" s="57"/>
      <c r="AE107" s="58"/>
      <c r="AF107" s="59"/>
    </row>
    <row r="108" spans="1:32" ht="153">
      <c r="A108" s="65" t="s">
        <v>1636</v>
      </c>
      <c r="B108" s="3" t="s">
        <v>1294</v>
      </c>
      <c r="C108" s="10" t="s">
        <v>949</v>
      </c>
      <c r="D108" s="10" t="s">
        <v>449</v>
      </c>
      <c r="E108" s="9" t="s">
        <v>874</v>
      </c>
      <c r="F108" s="9" t="s">
        <v>568</v>
      </c>
      <c r="G108" s="9" t="s">
        <v>80</v>
      </c>
      <c r="H108" s="14">
        <v>1933</v>
      </c>
      <c r="I108" s="14"/>
      <c r="J108" s="34">
        <v>12091</v>
      </c>
      <c r="K108" s="10"/>
      <c r="L108" s="34">
        <v>14945</v>
      </c>
      <c r="M108" s="10"/>
      <c r="N108" s="14">
        <v>7.75</v>
      </c>
      <c r="O108" s="14"/>
      <c r="P108" s="10" t="s">
        <v>1822</v>
      </c>
      <c r="Q108" s="18" t="s">
        <v>240</v>
      </c>
      <c r="R108" s="18"/>
      <c r="S108" s="18"/>
      <c r="T108" s="143" t="s">
        <v>1929</v>
      </c>
      <c r="U108" s="98">
        <v>40</v>
      </c>
      <c r="V108" s="47">
        <v>48</v>
      </c>
      <c r="W108" s="44">
        <v>28245</v>
      </c>
      <c r="X108" s="38" t="s">
        <v>707</v>
      </c>
      <c r="Y108" s="45" t="s">
        <v>240</v>
      </c>
      <c r="Z108" s="45" t="s">
        <v>1062</v>
      </c>
      <c r="AA108" s="3" t="s">
        <v>873</v>
      </c>
      <c r="AB108" s="6" t="s">
        <v>1823</v>
      </c>
      <c r="AD108" s="57"/>
      <c r="AE108" s="58"/>
      <c r="AF108" s="59"/>
    </row>
    <row r="109" spans="1:32" ht="178.5">
      <c r="A109" s="65" t="s">
        <v>1636</v>
      </c>
      <c r="B109" s="3" t="s">
        <v>1294</v>
      </c>
      <c r="C109" s="10" t="s">
        <v>949</v>
      </c>
      <c r="D109" s="18" t="s">
        <v>447</v>
      </c>
      <c r="E109" s="9" t="s">
        <v>448</v>
      </c>
      <c r="F109" s="9" t="s">
        <v>1418</v>
      </c>
      <c r="G109" s="9" t="s">
        <v>80</v>
      </c>
      <c r="H109" s="14">
        <v>1941</v>
      </c>
      <c r="I109" s="21">
        <v>15048</v>
      </c>
      <c r="J109" s="34">
        <v>15040</v>
      </c>
      <c r="K109" s="10" t="s">
        <v>943</v>
      </c>
      <c r="L109" s="34">
        <v>16371</v>
      </c>
      <c r="M109" s="10" t="s">
        <v>382</v>
      </c>
      <c r="N109" s="14">
        <v>3.6</v>
      </c>
      <c r="O109" s="14"/>
      <c r="P109" s="18" t="s">
        <v>1367</v>
      </c>
      <c r="Q109" s="18" t="s">
        <v>239</v>
      </c>
      <c r="R109" s="18"/>
      <c r="S109" s="18"/>
      <c r="T109" s="21">
        <v>1514</v>
      </c>
      <c r="U109" s="98">
        <v>37</v>
      </c>
      <c r="V109" s="47">
        <v>41</v>
      </c>
      <c r="W109" s="44">
        <v>32420</v>
      </c>
      <c r="X109" s="45" t="s">
        <v>240</v>
      </c>
      <c r="Y109" s="45" t="s">
        <v>240</v>
      </c>
      <c r="Z109" s="45" t="s">
        <v>1062</v>
      </c>
      <c r="AA109" s="3" t="s">
        <v>1844</v>
      </c>
      <c r="AB109" s="6"/>
      <c r="AD109" s="57"/>
      <c r="AE109" s="58"/>
      <c r="AF109" s="59"/>
    </row>
    <row r="110" spans="1:32" ht="127.5">
      <c r="A110" s="65" t="s">
        <v>1636</v>
      </c>
      <c r="B110" s="3" t="s">
        <v>1294</v>
      </c>
      <c r="C110" s="10" t="s">
        <v>949</v>
      </c>
      <c r="D110" s="10" t="s">
        <v>1873</v>
      </c>
      <c r="E110" s="9" t="s">
        <v>446</v>
      </c>
      <c r="F110" s="9" t="s">
        <v>1380</v>
      </c>
      <c r="G110" s="9" t="s">
        <v>80</v>
      </c>
      <c r="H110" s="14">
        <v>1944</v>
      </c>
      <c r="I110" s="21">
        <v>16375</v>
      </c>
      <c r="J110" s="34">
        <v>16371</v>
      </c>
      <c r="K110" s="10" t="s">
        <v>382</v>
      </c>
      <c r="L110" s="34">
        <v>16904</v>
      </c>
      <c r="M110" s="10" t="s">
        <v>1082</v>
      </c>
      <c r="N110" s="14">
        <v>1.5</v>
      </c>
      <c r="O110" s="14"/>
      <c r="P110" s="18" t="s">
        <v>1819</v>
      </c>
      <c r="Q110" s="18" t="s">
        <v>239</v>
      </c>
      <c r="R110" s="18"/>
      <c r="S110" s="18"/>
      <c r="T110" s="21">
        <v>1532</v>
      </c>
      <c r="U110" s="98">
        <v>40</v>
      </c>
      <c r="V110" s="47">
        <v>42</v>
      </c>
      <c r="W110" s="45"/>
      <c r="X110" s="45" t="s">
        <v>240</v>
      </c>
      <c r="Y110" s="45" t="s">
        <v>240</v>
      </c>
      <c r="Z110" s="45" t="s">
        <v>1062</v>
      </c>
      <c r="AA110" s="3" t="s">
        <v>1820</v>
      </c>
      <c r="AB110" s="6" t="s">
        <v>1821</v>
      </c>
      <c r="AD110" s="57"/>
      <c r="AE110" s="58"/>
      <c r="AF110" s="59"/>
    </row>
    <row r="111" spans="1:32" ht="153">
      <c r="A111" s="65" t="s">
        <v>1636</v>
      </c>
      <c r="B111" s="3" t="s">
        <v>1294</v>
      </c>
      <c r="C111" s="7" t="s">
        <v>949</v>
      </c>
      <c r="D111" s="7" t="s">
        <v>1075</v>
      </c>
      <c r="E111" s="7" t="s">
        <v>479</v>
      </c>
      <c r="F111" s="7" t="s">
        <v>568</v>
      </c>
      <c r="G111" s="52" t="s">
        <v>80</v>
      </c>
      <c r="H111" s="13">
        <v>1946</v>
      </c>
      <c r="I111" s="13"/>
      <c r="J111" s="34">
        <v>16904</v>
      </c>
      <c r="K111" s="10" t="s">
        <v>1082</v>
      </c>
      <c r="L111" s="32">
        <v>18683</v>
      </c>
      <c r="M111" s="7" t="s">
        <v>25</v>
      </c>
      <c r="N111" s="13">
        <v>4.8</v>
      </c>
      <c r="O111" s="13"/>
      <c r="P111" s="7" t="s">
        <v>445</v>
      </c>
      <c r="Q111" s="7" t="s">
        <v>239</v>
      </c>
      <c r="R111" s="7"/>
      <c r="S111" s="7"/>
      <c r="T111" s="14" t="s">
        <v>1817</v>
      </c>
      <c r="U111" s="98">
        <v>48</v>
      </c>
      <c r="V111" s="47">
        <v>53</v>
      </c>
      <c r="W111" s="22">
        <v>30993</v>
      </c>
      <c r="X111" s="7" t="s">
        <v>183</v>
      </c>
      <c r="Y111" s="45" t="s">
        <v>240</v>
      </c>
      <c r="Z111" s="45" t="s">
        <v>1062</v>
      </c>
      <c r="AA111" s="3" t="s">
        <v>164</v>
      </c>
      <c r="AB111" s="6" t="s">
        <v>1818</v>
      </c>
      <c r="AD111" s="57"/>
      <c r="AE111" s="58"/>
      <c r="AF111" s="59"/>
    </row>
    <row r="112" spans="1:32" ht="153">
      <c r="A112" s="65" t="s">
        <v>1636</v>
      </c>
      <c r="B112" s="3" t="s">
        <v>1294</v>
      </c>
      <c r="C112" s="7" t="s">
        <v>949</v>
      </c>
      <c r="D112" s="7" t="s">
        <v>1076</v>
      </c>
      <c r="E112" s="7" t="s">
        <v>1118</v>
      </c>
      <c r="F112" s="7" t="s">
        <v>1418</v>
      </c>
      <c r="G112" s="7" t="s">
        <v>80</v>
      </c>
      <c r="H112" s="13">
        <v>1951</v>
      </c>
      <c r="I112" s="13"/>
      <c r="J112" s="32">
        <v>18683</v>
      </c>
      <c r="K112" s="7" t="s">
        <v>25</v>
      </c>
      <c r="L112" s="32">
        <v>21611</v>
      </c>
      <c r="M112" s="7" t="s">
        <v>26</v>
      </c>
      <c r="N112" s="13">
        <v>8</v>
      </c>
      <c r="O112" s="13"/>
      <c r="P112" s="7" t="s">
        <v>1008</v>
      </c>
      <c r="Q112" s="7" t="s">
        <v>239</v>
      </c>
      <c r="R112" s="7" t="s">
        <v>1008</v>
      </c>
      <c r="S112" s="7" t="s">
        <v>239</v>
      </c>
      <c r="T112" s="15" t="s">
        <v>1814</v>
      </c>
      <c r="U112" s="98">
        <v>53</v>
      </c>
      <c r="V112" s="47">
        <v>61</v>
      </c>
      <c r="W112" s="4">
        <v>35411</v>
      </c>
      <c r="X112" s="7" t="s">
        <v>1117</v>
      </c>
      <c r="Y112" s="45" t="s">
        <v>240</v>
      </c>
      <c r="Z112" s="45" t="s">
        <v>1062</v>
      </c>
      <c r="AA112" s="3" t="s">
        <v>1815</v>
      </c>
      <c r="AB112" s="6" t="s">
        <v>1816</v>
      </c>
      <c r="AC112" s="102"/>
    </row>
    <row r="113" spans="1:32" ht="89.25">
      <c r="A113" s="65" t="s">
        <v>1636</v>
      </c>
      <c r="B113" s="3" t="s">
        <v>1294</v>
      </c>
      <c r="C113" s="7" t="s">
        <v>949</v>
      </c>
      <c r="D113" s="7" t="s">
        <v>531</v>
      </c>
      <c r="E113" s="7" t="s">
        <v>1812</v>
      </c>
      <c r="F113" s="7" t="s">
        <v>1418</v>
      </c>
      <c r="G113" s="7" t="s">
        <v>80</v>
      </c>
      <c r="H113" s="13">
        <v>1959</v>
      </c>
      <c r="I113" s="13"/>
      <c r="J113" s="32">
        <v>21611</v>
      </c>
      <c r="K113" s="7" t="s">
        <v>26</v>
      </c>
      <c r="L113" s="32">
        <v>23702</v>
      </c>
      <c r="M113" s="7" t="s">
        <v>27</v>
      </c>
      <c r="N113" s="13">
        <v>5.5</v>
      </c>
      <c r="O113" s="13"/>
      <c r="P113" s="7" t="s">
        <v>444</v>
      </c>
      <c r="Q113" s="7" t="s">
        <v>239</v>
      </c>
      <c r="R113" s="7" t="s">
        <v>444</v>
      </c>
      <c r="S113" s="7" t="s">
        <v>239</v>
      </c>
      <c r="T113" s="13">
        <f>1959-46</f>
        <v>1913</v>
      </c>
      <c r="U113" s="50">
        <v>46</v>
      </c>
      <c r="V113" s="50">
        <v>51</v>
      </c>
      <c r="W113" s="7"/>
      <c r="X113" s="7" t="s">
        <v>240</v>
      </c>
      <c r="Y113" s="7" t="s">
        <v>240</v>
      </c>
      <c r="Z113" s="45" t="s">
        <v>1062</v>
      </c>
      <c r="AA113" s="9" t="s">
        <v>1813</v>
      </c>
      <c r="AB113" s="6" t="s">
        <v>45</v>
      </c>
      <c r="AC113" s="110"/>
    </row>
    <row r="114" spans="1:32" ht="76.5">
      <c r="A114" s="65" t="s">
        <v>1636</v>
      </c>
      <c r="B114" s="3" t="s">
        <v>1294</v>
      </c>
      <c r="C114" s="10" t="s">
        <v>949</v>
      </c>
      <c r="D114" s="10" t="s">
        <v>663</v>
      </c>
      <c r="E114" s="9" t="s">
        <v>427</v>
      </c>
      <c r="F114" s="9" t="s">
        <v>1380</v>
      </c>
      <c r="G114" s="9" t="s">
        <v>80</v>
      </c>
      <c r="H114" s="14">
        <v>1964</v>
      </c>
      <c r="I114" s="16"/>
      <c r="J114" s="32">
        <v>23702</v>
      </c>
      <c r="K114" s="7" t="s">
        <v>27</v>
      </c>
      <c r="L114" s="32" t="s">
        <v>319</v>
      </c>
      <c r="M114" s="7" t="s">
        <v>28</v>
      </c>
      <c r="N114" s="13">
        <v>4</v>
      </c>
      <c r="O114" s="13" t="s">
        <v>223</v>
      </c>
      <c r="P114" s="7" t="s">
        <v>1782</v>
      </c>
      <c r="Q114" s="7" t="s">
        <v>239</v>
      </c>
      <c r="R114" s="7"/>
      <c r="S114" s="7"/>
      <c r="T114" s="23">
        <v>10212</v>
      </c>
      <c r="U114" s="50">
        <v>37</v>
      </c>
      <c r="V114" s="50">
        <v>41</v>
      </c>
      <c r="W114" s="7"/>
      <c r="X114" s="18" t="s">
        <v>1308</v>
      </c>
      <c r="Y114" s="7" t="s">
        <v>240</v>
      </c>
      <c r="Z114" s="45" t="s">
        <v>1062</v>
      </c>
      <c r="AA114" s="9" t="s">
        <v>1781</v>
      </c>
      <c r="AB114" s="6" t="s">
        <v>1221</v>
      </c>
      <c r="AC114" s="110"/>
      <c r="AD114" s="57"/>
      <c r="AE114" s="58"/>
      <c r="AF114" s="116"/>
    </row>
    <row r="115" spans="1:32" ht="51">
      <c r="A115" s="65" t="s">
        <v>1636</v>
      </c>
      <c r="B115" s="3" t="s">
        <v>1294</v>
      </c>
      <c r="C115" s="10" t="s">
        <v>949</v>
      </c>
      <c r="D115" s="10" t="s">
        <v>1073</v>
      </c>
      <c r="E115" s="9" t="s">
        <v>895</v>
      </c>
      <c r="F115" s="9" t="s">
        <v>1418</v>
      </c>
      <c r="G115" s="9" t="s">
        <v>80</v>
      </c>
      <c r="H115" s="14">
        <v>1968</v>
      </c>
      <c r="I115" s="16"/>
      <c r="J115" s="32">
        <v>25155</v>
      </c>
      <c r="K115" s="7" t="s">
        <v>29</v>
      </c>
      <c r="L115" s="32">
        <v>25896</v>
      </c>
      <c r="M115" s="7" t="s">
        <v>30</v>
      </c>
      <c r="N115" s="13">
        <v>2</v>
      </c>
      <c r="O115" s="13"/>
      <c r="P115" s="7" t="s">
        <v>949</v>
      </c>
      <c r="Q115" s="7" t="s">
        <v>239</v>
      </c>
      <c r="R115" s="7"/>
      <c r="S115" s="7"/>
      <c r="T115" s="13"/>
      <c r="U115" s="50"/>
      <c r="V115" s="50"/>
      <c r="W115" s="7"/>
      <c r="X115" s="7" t="s">
        <v>240</v>
      </c>
      <c r="Y115" s="7" t="s">
        <v>240</v>
      </c>
      <c r="Z115" s="45" t="s">
        <v>1062</v>
      </c>
      <c r="AA115" s="9" t="s">
        <v>1846</v>
      </c>
      <c r="AB115" s="42" t="s">
        <v>1845</v>
      </c>
      <c r="AC115" s="110"/>
    </row>
    <row r="116" spans="1:32" ht="76.5">
      <c r="A116" s="65" t="s">
        <v>1636</v>
      </c>
      <c r="B116" s="3" t="s">
        <v>1294</v>
      </c>
      <c r="C116" s="10" t="s">
        <v>949</v>
      </c>
      <c r="D116" s="10" t="s">
        <v>530</v>
      </c>
      <c r="E116" s="9" t="s">
        <v>1081</v>
      </c>
      <c r="F116" s="9" t="s">
        <v>1380</v>
      </c>
      <c r="G116" s="9" t="s">
        <v>80</v>
      </c>
      <c r="H116" s="14">
        <v>1970</v>
      </c>
      <c r="I116" s="21">
        <v>25923</v>
      </c>
      <c r="J116" s="32">
        <v>25918</v>
      </c>
      <c r="K116" s="7" t="s">
        <v>701</v>
      </c>
      <c r="L116" s="32">
        <v>27144</v>
      </c>
      <c r="M116" s="7" t="s">
        <v>127</v>
      </c>
      <c r="N116" s="13">
        <v>3.3</v>
      </c>
      <c r="O116" s="13"/>
      <c r="P116" s="45" t="s">
        <v>1773</v>
      </c>
      <c r="Q116" s="7" t="s">
        <v>239</v>
      </c>
      <c r="R116" s="7"/>
      <c r="S116" s="7"/>
      <c r="T116" s="23">
        <v>4417</v>
      </c>
      <c r="U116" s="50">
        <v>58</v>
      </c>
      <c r="V116" s="50">
        <v>61</v>
      </c>
      <c r="W116" s="7"/>
      <c r="X116" s="7" t="s">
        <v>240</v>
      </c>
      <c r="Y116" s="7" t="s">
        <v>240</v>
      </c>
      <c r="Z116" s="45" t="s">
        <v>1062</v>
      </c>
      <c r="AA116" s="9" t="s">
        <v>1811</v>
      </c>
      <c r="AB116" s="99" t="s">
        <v>1774</v>
      </c>
      <c r="AC116" s="110"/>
    </row>
    <row r="117" spans="1:32" ht="63.75">
      <c r="A117" s="65" t="s">
        <v>1636</v>
      </c>
      <c r="B117" s="3" t="s">
        <v>1294</v>
      </c>
      <c r="C117" s="49" t="s">
        <v>949</v>
      </c>
      <c r="D117" s="49" t="s">
        <v>676</v>
      </c>
      <c r="E117" s="3" t="s">
        <v>479</v>
      </c>
      <c r="F117" s="3" t="s">
        <v>568</v>
      </c>
      <c r="G117" s="52" t="s">
        <v>80</v>
      </c>
      <c r="H117" s="15">
        <v>1974</v>
      </c>
      <c r="I117" s="15"/>
      <c r="J117" s="33">
        <v>27302</v>
      </c>
      <c r="K117" s="5" t="s">
        <v>13</v>
      </c>
      <c r="L117" s="33">
        <v>28025</v>
      </c>
      <c r="M117" s="4" t="s">
        <v>1193</v>
      </c>
      <c r="N117" s="15">
        <v>2</v>
      </c>
      <c r="O117" s="15"/>
      <c r="P117" s="45"/>
      <c r="Q117" s="45"/>
      <c r="R117" s="45"/>
      <c r="S117" s="45"/>
      <c r="T117" s="15">
        <f>1974-36</f>
        <v>1938</v>
      </c>
      <c r="U117" s="47">
        <v>36</v>
      </c>
      <c r="V117" s="47">
        <v>38</v>
      </c>
      <c r="W117" s="45"/>
      <c r="X117" s="45" t="s">
        <v>240</v>
      </c>
      <c r="Y117" s="45" t="s">
        <v>240</v>
      </c>
      <c r="Z117" s="45" t="s">
        <v>1062</v>
      </c>
      <c r="AA117" s="3" t="s">
        <v>229</v>
      </c>
      <c r="AB117" s="6" t="s">
        <v>1810</v>
      </c>
    </row>
    <row r="118" spans="1:32" ht="102">
      <c r="A118" s="65" t="s">
        <v>1636</v>
      </c>
      <c r="B118" s="3" t="s">
        <v>1294</v>
      </c>
      <c r="C118" s="49" t="s">
        <v>949</v>
      </c>
      <c r="D118" s="49" t="s">
        <v>671</v>
      </c>
      <c r="E118" s="3" t="s">
        <v>889</v>
      </c>
      <c r="F118" s="3" t="s">
        <v>1418</v>
      </c>
      <c r="G118" s="3" t="s">
        <v>80</v>
      </c>
      <c r="H118" s="13">
        <v>1976</v>
      </c>
      <c r="I118" s="38"/>
      <c r="J118" s="32">
        <v>28026</v>
      </c>
      <c r="K118" s="7" t="s">
        <v>1193</v>
      </c>
      <c r="L118" s="33">
        <v>28649</v>
      </c>
      <c r="M118" s="3"/>
      <c r="N118" s="15">
        <v>1.75</v>
      </c>
      <c r="O118" s="15"/>
      <c r="P118" s="45" t="s">
        <v>614</v>
      </c>
      <c r="Q118" s="45" t="s">
        <v>240</v>
      </c>
      <c r="R118" s="45"/>
      <c r="S118" s="45"/>
      <c r="T118" s="22">
        <v>11451</v>
      </c>
      <c r="U118" s="47">
        <v>45</v>
      </c>
      <c r="V118" s="47">
        <v>47</v>
      </c>
      <c r="W118" s="45"/>
      <c r="X118" s="38" t="s">
        <v>240</v>
      </c>
      <c r="Y118" s="45" t="s">
        <v>240</v>
      </c>
      <c r="Z118" s="45" t="s">
        <v>1062</v>
      </c>
      <c r="AA118" s="3" t="s">
        <v>36</v>
      </c>
      <c r="AB118" s="6" t="s">
        <v>1809</v>
      </c>
    </row>
    <row r="119" spans="1:32" ht="140.25">
      <c r="A119" s="65" t="s">
        <v>1636</v>
      </c>
      <c r="B119" s="3" t="s">
        <v>1294</v>
      </c>
      <c r="C119" s="49" t="s">
        <v>949</v>
      </c>
      <c r="D119" s="49" t="s">
        <v>455</v>
      </c>
      <c r="E119" s="3" t="s">
        <v>1123</v>
      </c>
      <c r="F119" s="3" t="s">
        <v>1418</v>
      </c>
      <c r="G119" s="3" t="s">
        <v>80</v>
      </c>
      <c r="H119" s="13">
        <v>1978</v>
      </c>
      <c r="I119" s="38"/>
      <c r="J119" s="33">
        <v>28649</v>
      </c>
      <c r="K119" s="7"/>
      <c r="L119" s="33">
        <v>29910</v>
      </c>
      <c r="M119" s="3"/>
      <c r="N119" s="15">
        <v>3.4</v>
      </c>
      <c r="O119" s="15" t="s">
        <v>223</v>
      </c>
      <c r="P119" s="45" t="s">
        <v>1006</v>
      </c>
      <c r="Q119" s="45" t="s">
        <v>239</v>
      </c>
      <c r="R119" s="45"/>
      <c r="S119" s="45"/>
      <c r="T119" s="22">
        <v>7785</v>
      </c>
      <c r="U119" s="47">
        <v>57</v>
      </c>
      <c r="V119" s="47">
        <v>60</v>
      </c>
      <c r="W119" s="45"/>
      <c r="X119" s="45" t="s">
        <v>240</v>
      </c>
      <c r="Y119" s="45" t="s">
        <v>240</v>
      </c>
      <c r="Z119" s="45" t="s">
        <v>1062</v>
      </c>
      <c r="AA119" s="3" t="s">
        <v>1807</v>
      </c>
      <c r="AB119" s="100" t="s">
        <v>1808</v>
      </c>
      <c r="AC119" s="101"/>
    </row>
    <row r="120" spans="1:32" ht="63.75">
      <c r="A120" s="65" t="s">
        <v>1636</v>
      </c>
      <c r="B120" s="3" t="s">
        <v>1294</v>
      </c>
      <c r="C120" s="49" t="s">
        <v>949</v>
      </c>
      <c r="D120" s="49" t="s">
        <v>456</v>
      </c>
      <c r="E120" s="3" t="s">
        <v>889</v>
      </c>
      <c r="F120" s="3" t="s">
        <v>1418</v>
      </c>
      <c r="G120" s="3" t="s">
        <v>80</v>
      </c>
      <c r="H120" s="13">
        <v>1981</v>
      </c>
      <c r="I120" s="38"/>
      <c r="J120" s="33">
        <v>29910</v>
      </c>
      <c r="K120" s="7"/>
      <c r="L120" s="33">
        <v>30967</v>
      </c>
      <c r="M120" s="3"/>
      <c r="N120" s="15">
        <v>3</v>
      </c>
      <c r="O120" s="15" t="s">
        <v>3</v>
      </c>
      <c r="P120" s="45" t="s">
        <v>819</v>
      </c>
      <c r="Q120" s="45" t="s">
        <v>239</v>
      </c>
      <c r="R120" s="45"/>
      <c r="S120" s="45"/>
      <c r="T120" s="22">
        <v>17307</v>
      </c>
      <c r="U120" s="47">
        <v>34</v>
      </c>
      <c r="V120" s="47">
        <v>37</v>
      </c>
      <c r="W120" s="45"/>
      <c r="X120" s="45" t="s">
        <v>240</v>
      </c>
      <c r="Y120" s="45" t="s">
        <v>1007</v>
      </c>
      <c r="Z120" s="45" t="s">
        <v>1062</v>
      </c>
      <c r="AA120" s="3" t="s">
        <v>594</v>
      </c>
      <c r="AB120" s="6" t="s">
        <v>1806</v>
      </c>
    </row>
    <row r="121" spans="1:32" ht="51">
      <c r="A121" s="65" t="s">
        <v>1636</v>
      </c>
      <c r="B121" s="3" t="s">
        <v>1294</v>
      </c>
      <c r="C121" s="49" t="s">
        <v>949</v>
      </c>
      <c r="D121" s="49" t="s">
        <v>457</v>
      </c>
      <c r="E121" s="3" t="s">
        <v>1804</v>
      </c>
      <c r="F121" s="3" t="s">
        <v>1418</v>
      </c>
      <c r="G121" s="3" t="s">
        <v>80</v>
      </c>
      <c r="H121" s="13">
        <v>1984</v>
      </c>
      <c r="I121" s="38" t="s">
        <v>1802</v>
      </c>
      <c r="J121" s="33">
        <v>30967</v>
      </c>
      <c r="K121" s="7"/>
      <c r="L121" s="33">
        <v>32146</v>
      </c>
      <c r="M121" s="3"/>
      <c r="N121" s="15">
        <v>3.25</v>
      </c>
      <c r="O121" s="15"/>
      <c r="P121" s="45" t="s">
        <v>1803</v>
      </c>
      <c r="Q121" s="45" t="s">
        <v>239</v>
      </c>
      <c r="R121" s="45"/>
      <c r="S121" s="45"/>
      <c r="T121" s="22">
        <v>7654</v>
      </c>
      <c r="U121" s="47">
        <v>63</v>
      </c>
      <c r="V121" s="47">
        <v>67</v>
      </c>
      <c r="W121" s="44">
        <v>36196</v>
      </c>
      <c r="X121" s="45" t="s">
        <v>240</v>
      </c>
      <c r="Y121" s="45" t="s">
        <v>240</v>
      </c>
      <c r="Z121" s="45" t="s">
        <v>1062</v>
      </c>
      <c r="AA121" s="3" t="s">
        <v>1805</v>
      </c>
      <c r="AB121" s="6"/>
    </row>
    <row r="122" spans="1:32" ht="178.5">
      <c r="A122" s="65" t="s">
        <v>1636</v>
      </c>
      <c r="B122" s="3" t="s">
        <v>1294</v>
      </c>
      <c r="C122" s="49" t="s">
        <v>949</v>
      </c>
      <c r="D122" s="49" t="s">
        <v>458</v>
      </c>
      <c r="E122" s="3" t="s">
        <v>1010</v>
      </c>
      <c r="F122" s="3" t="s">
        <v>258</v>
      </c>
      <c r="G122" s="3" t="s">
        <v>80</v>
      </c>
      <c r="H122" s="13">
        <v>1988</v>
      </c>
      <c r="I122" s="38"/>
      <c r="J122" s="33">
        <v>32146</v>
      </c>
      <c r="K122" s="7"/>
      <c r="L122" s="33">
        <v>32944</v>
      </c>
      <c r="M122" s="3"/>
      <c r="N122" s="15">
        <v>2.2000000000000002</v>
      </c>
      <c r="O122" s="15" t="s">
        <v>3</v>
      </c>
      <c r="P122" s="45" t="s">
        <v>1009</v>
      </c>
      <c r="Q122" s="45" t="s">
        <v>240</v>
      </c>
      <c r="R122" s="45" t="s">
        <v>949</v>
      </c>
      <c r="S122" s="45" t="s">
        <v>239</v>
      </c>
      <c r="T122" s="22">
        <v>14996</v>
      </c>
      <c r="U122" s="47">
        <v>46</v>
      </c>
      <c r="V122" s="47">
        <v>49</v>
      </c>
      <c r="W122" s="45"/>
      <c r="X122" s="45" t="s">
        <v>240</v>
      </c>
      <c r="Y122" s="45" t="s">
        <v>240</v>
      </c>
      <c r="Z122" s="45" t="s">
        <v>1062</v>
      </c>
      <c r="AA122" s="3" t="s">
        <v>1800</v>
      </c>
      <c r="AB122" s="6" t="s">
        <v>1801</v>
      </c>
    </row>
    <row r="123" spans="1:32" ht="140.25">
      <c r="A123" s="65" t="s">
        <v>1636</v>
      </c>
      <c r="B123" s="3" t="s">
        <v>1294</v>
      </c>
      <c r="C123" s="49" t="s">
        <v>949</v>
      </c>
      <c r="D123" s="49" t="s">
        <v>806</v>
      </c>
      <c r="E123" s="3" t="s">
        <v>643</v>
      </c>
      <c r="F123" s="3" t="s">
        <v>1593</v>
      </c>
      <c r="G123" s="3" t="s">
        <v>80</v>
      </c>
      <c r="H123" s="13">
        <v>1990</v>
      </c>
      <c r="I123" s="38"/>
      <c r="J123" s="32">
        <v>32944</v>
      </c>
      <c r="K123" s="7"/>
      <c r="L123" s="33">
        <v>35019</v>
      </c>
      <c r="M123" s="38"/>
      <c r="N123" s="3">
        <v>5.7</v>
      </c>
      <c r="O123" s="15" t="s">
        <v>3</v>
      </c>
      <c r="P123" s="45" t="s">
        <v>819</v>
      </c>
      <c r="Q123" s="45" t="s">
        <v>239</v>
      </c>
      <c r="R123" s="45"/>
      <c r="S123" s="45"/>
      <c r="T123" s="22">
        <v>20287</v>
      </c>
      <c r="U123" s="47">
        <v>34</v>
      </c>
      <c r="V123" s="47">
        <v>40</v>
      </c>
      <c r="W123" s="45"/>
      <c r="X123" s="45" t="s">
        <v>240</v>
      </c>
      <c r="Y123" s="45" t="s">
        <v>1797</v>
      </c>
      <c r="Z123" s="45" t="s">
        <v>1062</v>
      </c>
      <c r="AA123" s="3" t="s">
        <v>1799</v>
      </c>
      <c r="AB123" s="6" t="s">
        <v>1798</v>
      </c>
    </row>
    <row r="124" spans="1:32" ht="153">
      <c r="A124" s="65" t="s">
        <v>1636</v>
      </c>
      <c r="B124" s="3" t="s">
        <v>1294</v>
      </c>
      <c r="C124" s="49" t="s">
        <v>949</v>
      </c>
      <c r="D124" s="49" t="s">
        <v>1012</v>
      </c>
      <c r="E124" s="3" t="s">
        <v>1013</v>
      </c>
      <c r="F124" s="3" t="s">
        <v>1418</v>
      </c>
      <c r="G124" s="3" t="s">
        <v>80</v>
      </c>
      <c r="H124" s="13">
        <v>1995</v>
      </c>
      <c r="I124" s="48">
        <v>35021</v>
      </c>
      <c r="J124" s="32">
        <v>35019</v>
      </c>
      <c r="K124" s="7"/>
      <c r="L124" s="33">
        <v>36475</v>
      </c>
      <c r="M124" s="38"/>
      <c r="N124" s="3">
        <v>4</v>
      </c>
      <c r="O124" s="15"/>
      <c r="P124" s="45" t="s">
        <v>1795</v>
      </c>
      <c r="Q124" s="45" t="s">
        <v>239</v>
      </c>
      <c r="R124" s="45" t="s">
        <v>949</v>
      </c>
      <c r="S124" s="45" t="s">
        <v>239</v>
      </c>
      <c r="T124" s="25">
        <v>1940</v>
      </c>
      <c r="U124" s="47">
        <v>55</v>
      </c>
      <c r="V124" s="47">
        <v>59</v>
      </c>
      <c r="W124" s="45"/>
      <c r="X124" s="45" t="s">
        <v>240</v>
      </c>
      <c r="Y124" s="45" t="s">
        <v>240</v>
      </c>
      <c r="Z124" s="45" t="s">
        <v>1062</v>
      </c>
      <c r="AA124" s="3" t="s">
        <v>1796</v>
      </c>
      <c r="AB124" s="6"/>
    </row>
    <row r="125" spans="1:32" ht="140.25">
      <c r="A125" s="65" t="s">
        <v>1636</v>
      </c>
      <c r="B125" s="3" t="s">
        <v>1294</v>
      </c>
      <c r="C125" s="49" t="s">
        <v>949</v>
      </c>
      <c r="D125" s="49" t="s">
        <v>469</v>
      </c>
      <c r="E125" s="3" t="s">
        <v>1792</v>
      </c>
      <c r="F125" s="3" t="s">
        <v>1418</v>
      </c>
      <c r="G125" s="3" t="s">
        <v>80</v>
      </c>
      <c r="H125" s="15">
        <v>1999</v>
      </c>
      <c r="I125" s="15"/>
      <c r="J125" s="33">
        <v>36476</v>
      </c>
      <c r="K125" s="3"/>
      <c r="L125" s="33">
        <v>36873</v>
      </c>
      <c r="M125" s="3"/>
      <c r="N125" s="15">
        <v>1.1000000000000001</v>
      </c>
      <c r="O125" s="15" t="s">
        <v>245</v>
      </c>
      <c r="P125" s="45" t="s">
        <v>1014</v>
      </c>
      <c r="Q125" s="45" t="s">
        <v>240</v>
      </c>
      <c r="R125" s="45" t="s">
        <v>1453</v>
      </c>
      <c r="S125" s="45" t="s">
        <v>239</v>
      </c>
      <c r="T125" s="22">
        <v>20063</v>
      </c>
      <c r="U125" s="47">
        <f>99-54</f>
        <v>45</v>
      </c>
      <c r="V125" s="47">
        <v>46</v>
      </c>
      <c r="W125" s="45"/>
      <c r="X125" s="45" t="s">
        <v>240</v>
      </c>
      <c r="Y125" s="45" t="s">
        <v>1775</v>
      </c>
      <c r="Z125" s="45" t="s">
        <v>1062</v>
      </c>
      <c r="AA125" s="3" t="s">
        <v>1794</v>
      </c>
      <c r="AB125" s="6" t="s">
        <v>1793</v>
      </c>
    </row>
    <row r="126" spans="1:32" ht="153">
      <c r="A126" s="65" t="s">
        <v>1636</v>
      </c>
      <c r="B126" s="3" t="s">
        <v>1294</v>
      </c>
      <c r="C126" s="49" t="s">
        <v>949</v>
      </c>
      <c r="D126" s="49" t="s">
        <v>1016</v>
      </c>
      <c r="E126" s="3" t="s">
        <v>1017</v>
      </c>
      <c r="F126" s="3" t="s">
        <v>258</v>
      </c>
      <c r="G126" s="3" t="s">
        <v>631</v>
      </c>
      <c r="H126" s="15">
        <v>2000</v>
      </c>
      <c r="I126" s="15"/>
      <c r="J126" s="33">
        <v>36874</v>
      </c>
      <c r="K126" s="3"/>
      <c r="L126" s="33">
        <v>37375</v>
      </c>
      <c r="M126" s="3"/>
      <c r="N126" s="15">
        <v>1.3</v>
      </c>
      <c r="O126" s="15"/>
      <c r="P126" s="45" t="s">
        <v>1790</v>
      </c>
      <c r="Q126" s="45" t="s">
        <v>239</v>
      </c>
      <c r="R126" s="45"/>
      <c r="S126" s="45"/>
      <c r="T126" s="15">
        <f>2000-56</f>
        <v>1944</v>
      </c>
      <c r="U126" s="47">
        <v>56</v>
      </c>
      <c r="V126" s="47">
        <v>57</v>
      </c>
      <c r="W126" s="45"/>
      <c r="X126" s="45" t="s">
        <v>240</v>
      </c>
      <c r="Y126" s="45" t="s">
        <v>240</v>
      </c>
      <c r="Z126" s="45" t="s">
        <v>1062</v>
      </c>
      <c r="AA126" s="3" t="s">
        <v>751</v>
      </c>
      <c r="AB126" s="6" t="s">
        <v>1791</v>
      </c>
    </row>
    <row r="127" spans="1:32" ht="76.5">
      <c r="A127" s="65" t="s">
        <v>1636</v>
      </c>
      <c r="B127" s="3" t="s">
        <v>1294</v>
      </c>
      <c r="C127" s="49" t="s">
        <v>949</v>
      </c>
      <c r="D127" s="49" t="s">
        <v>616</v>
      </c>
      <c r="E127" s="3" t="s">
        <v>1787</v>
      </c>
      <c r="F127" s="3" t="s">
        <v>697</v>
      </c>
      <c r="G127" s="3" t="s">
        <v>80</v>
      </c>
      <c r="H127" s="15">
        <v>2002</v>
      </c>
      <c r="I127" s="33">
        <v>37376</v>
      </c>
      <c r="J127" s="33">
        <v>37372</v>
      </c>
      <c r="K127" s="3"/>
      <c r="L127" s="33">
        <v>38447</v>
      </c>
      <c r="M127" s="3"/>
      <c r="N127" s="15">
        <v>3</v>
      </c>
      <c r="O127" s="15" t="s">
        <v>122</v>
      </c>
      <c r="P127" s="45" t="s">
        <v>1788</v>
      </c>
      <c r="Q127" s="45" t="s">
        <v>239</v>
      </c>
      <c r="R127" s="45"/>
      <c r="S127" s="45"/>
      <c r="T127" s="15">
        <f>2002-51</f>
        <v>1951</v>
      </c>
      <c r="U127" s="47">
        <v>51</v>
      </c>
      <c r="V127" s="47">
        <v>54</v>
      </c>
      <c r="W127" s="44">
        <v>39329</v>
      </c>
      <c r="X127" s="45" t="s">
        <v>240</v>
      </c>
      <c r="Y127" s="45" t="s">
        <v>240</v>
      </c>
      <c r="Z127" s="45" t="s">
        <v>1062</v>
      </c>
      <c r="AA127" s="3" t="s">
        <v>1315</v>
      </c>
      <c r="AB127" s="6" t="s">
        <v>1789</v>
      </c>
    </row>
    <row r="128" spans="1:32">
      <c r="A128" s="65" t="s">
        <v>1636</v>
      </c>
      <c r="B128" s="3" t="s">
        <v>1294</v>
      </c>
      <c r="C128" s="49" t="s">
        <v>949</v>
      </c>
      <c r="D128" s="128" t="s">
        <v>1978</v>
      </c>
      <c r="E128" s="3" t="s">
        <v>980</v>
      </c>
      <c r="F128" s="3" t="s">
        <v>1253</v>
      </c>
      <c r="G128" s="3"/>
      <c r="H128" s="15">
        <v>2005</v>
      </c>
      <c r="I128" s="33">
        <v>38447</v>
      </c>
      <c r="J128" s="33">
        <v>38442</v>
      </c>
      <c r="K128" s="3"/>
      <c r="L128" s="33">
        <v>40008</v>
      </c>
      <c r="M128" s="3"/>
      <c r="N128" s="15">
        <v>4</v>
      </c>
      <c r="O128" s="15" t="s">
        <v>245</v>
      </c>
      <c r="P128" s="45" t="s">
        <v>819</v>
      </c>
      <c r="Q128" s="45" t="s">
        <v>239</v>
      </c>
      <c r="R128" s="45" t="s">
        <v>949</v>
      </c>
      <c r="S128" s="45" t="s">
        <v>239</v>
      </c>
      <c r="T128" s="15">
        <v>1951</v>
      </c>
      <c r="U128" s="47">
        <v>53</v>
      </c>
      <c r="V128" s="47">
        <v>57</v>
      </c>
      <c r="W128" s="45"/>
      <c r="X128" s="45" t="s">
        <v>240</v>
      </c>
      <c r="Y128" s="45" t="s">
        <v>240</v>
      </c>
      <c r="Z128" s="45" t="s">
        <v>1062</v>
      </c>
      <c r="AA128" s="3" t="s">
        <v>1011</v>
      </c>
      <c r="AB128" s="6"/>
    </row>
    <row r="129" spans="1:28" ht="38.25">
      <c r="A129" s="65" t="s">
        <v>1636</v>
      </c>
      <c r="B129" s="3" t="s">
        <v>1294</v>
      </c>
      <c r="C129" s="49" t="s">
        <v>949</v>
      </c>
      <c r="D129" s="49" t="s">
        <v>1786</v>
      </c>
      <c r="E129" s="3" t="s">
        <v>1785</v>
      </c>
      <c r="F129" s="3" t="s">
        <v>258</v>
      </c>
      <c r="G129" s="3" t="s">
        <v>80</v>
      </c>
      <c r="H129" s="15">
        <v>2009</v>
      </c>
      <c r="I129" s="33"/>
      <c r="J129" s="33">
        <v>40009</v>
      </c>
      <c r="K129" s="3"/>
      <c r="L129" s="33">
        <v>40143</v>
      </c>
      <c r="M129" s="3"/>
      <c r="N129" s="15">
        <v>0.5</v>
      </c>
      <c r="O129" s="15"/>
      <c r="P129" s="130" t="s">
        <v>1977</v>
      </c>
      <c r="Q129" s="130" t="s">
        <v>240</v>
      </c>
      <c r="R129" s="45"/>
      <c r="S129" s="45"/>
      <c r="T129" s="15">
        <f>2009-53</f>
        <v>1956</v>
      </c>
      <c r="U129" s="47">
        <v>53</v>
      </c>
      <c r="V129" s="47">
        <v>53</v>
      </c>
      <c r="W129" s="45"/>
      <c r="X129" s="45" t="s">
        <v>240</v>
      </c>
      <c r="Y129" s="45" t="s">
        <v>240</v>
      </c>
      <c r="Z129" s="45" t="s">
        <v>1062</v>
      </c>
      <c r="AA129" s="3"/>
      <c r="AB129" s="6"/>
    </row>
    <row r="130" spans="1:28">
      <c r="A130" s="65" t="s">
        <v>1636</v>
      </c>
      <c r="B130" s="3" t="s">
        <v>1294</v>
      </c>
      <c r="C130" s="49" t="s">
        <v>949</v>
      </c>
      <c r="D130" s="49" t="s">
        <v>979</v>
      </c>
      <c r="E130" s="3" t="s">
        <v>980</v>
      </c>
      <c r="F130" s="3" t="s">
        <v>1253</v>
      </c>
      <c r="G130" s="3"/>
      <c r="H130" s="15">
        <v>2009</v>
      </c>
      <c r="I130" s="33"/>
      <c r="J130" s="33">
        <v>40144</v>
      </c>
      <c r="K130" s="3"/>
      <c r="L130" s="33">
        <v>40724</v>
      </c>
      <c r="M130" s="3"/>
      <c r="N130" s="15">
        <v>1.5</v>
      </c>
      <c r="O130" s="15" t="s">
        <v>245</v>
      </c>
      <c r="P130" s="45" t="s">
        <v>819</v>
      </c>
      <c r="Q130" s="45" t="s">
        <v>239</v>
      </c>
      <c r="R130" s="45" t="s">
        <v>949</v>
      </c>
      <c r="S130" s="45" t="s">
        <v>239</v>
      </c>
      <c r="T130" s="15">
        <f>2009-58</f>
        <v>1951</v>
      </c>
      <c r="U130" s="47">
        <v>58</v>
      </c>
      <c r="V130" s="47">
        <v>60</v>
      </c>
      <c r="W130" s="45"/>
      <c r="X130" s="45" t="s">
        <v>240</v>
      </c>
      <c r="Y130" s="45" t="s">
        <v>240</v>
      </c>
      <c r="Z130" s="45" t="s">
        <v>1062</v>
      </c>
      <c r="AA130" s="3" t="s">
        <v>1375</v>
      </c>
      <c r="AB130" s="6"/>
    </row>
    <row r="131" spans="1:28">
      <c r="A131" s="30" t="s">
        <v>545</v>
      </c>
      <c r="B131" s="38"/>
      <c r="C131" s="7" t="s">
        <v>949</v>
      </c>
      <c r="D131" s="7" t="s">
        <v>887</v>
      </c>
      <c r="E131" s="7"/>
      <c r="F131" s="38"/>
      <c r="G131" s="38"/>
      <c r="H131" s="13">
        <v>1941</v>
      </c>
      <c r="I131" s="13"/>
      <c r="J131" s="32"/>
      <c r="K131" s="7"/>
      <c r="L131" s="23">
        <v>15101</v>
      </c>
      <c r="M131" s="7" t="s">
        <v>888</v>
      </c>
      <c r="N131" s="13"/>
      <c r="O131" s="38"/>
      <c r="P131" s="38"/>
      <c r="Q131" s="38"/>
      <c r="R131" s="37"/>
      <c r="S131" s="37"/>
      <c r="T131" s="111"/>
      <c r="U131" s="139"/>
      <c r="V131" s="139"/>
      <c r="W131" s="37"/>
      <c r="X131" s="37"/>
      <c r="Y131" s="37"/>
      <c r="Z131" s="7" t="s">
        <v>1062</v>
      </c>
      <c r="AA131" s="7" t="s">
        <v>1286</v>
      </c>
      <c r="AB131" s="112"/>
    </row>
    <row r="132" spans="1:28" ht="25.5">
      <c r="A132" s="30" t="s">
        <v>545</v>
      </c>
      <c r="B132" s="38"/>
      <c r="C132" s="7" t="s">
        <v>949</v>
      </c>
      <c r="D132" s="7" t="s">
        <v>608</v>
      </c>
      <c r="E132" s="7" t="s">
        <v>954</v>
      </c>
      <c r="F132" s="38"/>
      <c r="G132" s="38"/>
      <c r="H132" s="13">
        <v>1946</v>
      </c>
      <c r="I132" s="13">
        <v>1946</v>
      </c>
      <c r="J132" s="32"/>
      <c r="K132" s="7"/>
      <c r="L132" s="23">
        <v>17021</v>
      </c>
      <c r="M132" s="7" t="s">
        <v>610</v>
      </c>
      <c r="N132" s="13"/>
      <c r="O132" s="38"/>
      <c r="P132" s="38"/>
      <c r="Q132" s="38"/>
      <c r="R132" s="37"/>
      <c r="S132" s="37"/>
      <c r="T132" s="111"/>
      <c r="U132" s="139"/>
      <c r="V132" s="139"/>
      <c r="W132" s="37"/>
      <c r="X132" s="37"/>
      <c r="Y132" s="37"/>
      <c r="Z132" s="7" t="s">
        <v>1062</v>
      </c>
      <c r="AA132" s="7" t="s">
        <v>609</v>
      </c>
      <c r="AB132" s="112"/>
    </row>
    <row r="133" spans="1:28" ht="25.5">
      <c r="A133" s="30" t="s">
        <v>545</v>
      </c>
      <c r="B133" s="38"/>
      <c r="C133" s="7" t="s">
        <v>949</v>
      </c>
      <c r="D133" s="7" t="s">
        <v>527</v>
      </c>
      <c r="E133" s="7" t="s">
        <v>948</v>
      </c>
      <c r="F133" s="38"/>
      <c r="G133" s="38"/>
      <c r="H133" s="13">
        <v>1948</v>
      </c>
      <c r="I133" s="13">
        <v>1948</v>
      </c>
      <c r="J133" s="32">
        <v>17603</v>
      </c>
      <c r="K133" s="7" t="s">
        <v>432</v>
      </c>
      <c r="L133" s="23">
        <v>17741</v>
      </c>
      <c r="M133" s="7" t="s">
        <v>433</v>
      </c>
      <c r="N133" s="13">
        <v>0.5</v>
      </c>
      <c r="O133" s="38"/>
      <c r="P133" s="38"/>
      <c r="Q133" s="38"/>
      <c r="R133" s="37"/>
      <c r="S133" s="37"/>
      <c r="T133" s="111"/>
      <c r="U133" s="139"/>
      <c r="V133" s="139"/>
      <c r="W133" s="37"/>
      <c r="X133" s="37"/>
      <c r="Y133" s="37"/>
      <c r="Z133" s="7" t="s">
        <v>1062</v>
      </c>
      <c r="AA133" s="7" t="s">
        <v>1286</v>
      </c>
      <c r="AB133" s="112"/>
    </row>
    <row r="134" spans="1:28">
      <c r="A134" s="30" t="s">
        <v>545</v>
      </c>
      <c r="B134" s="38"/>
      <c r="C134" s="7" t="s">
        <v>949</v>
      </c>
      <c r="D134" s="7" t="s">
        <v>1409</v>
      </c>
      <c r="E134" s="7" t="s">
        <v>948</v>
      </c>
      <c r="F134" s="38"/>
      <c r="G134" s="38"/>
      <c r="H134" s="13">
        <v>1948</v>
      </c>
      <c r="I134" s="13">
        <v>1948</v>
      </c>
      <c r="J134" s="23">
        <v>17021</v>
      </c>
      <c r="K134" s="7" t="s">
        <v>610</v>
      </c>
      <c r="L134" s="23">
        <v>17603</v>
      </c>
      <c r="M134" s="7" t="s">
        <v>432</v>
      </c>
      <c r="N134" s="13"/>
      <c r="O134" s="38"/>
      <c r="P134" s="38"/>
      <c r="Q134" s="38"/>
      <c r="R134" s="37"/>
      <c r="S134" s="37"/>
      <c r="T134" s="111"/>
      <c r="U134" s="139"/>
      <c r="V134" s="139"/>
      <c r="W134" s="37"/>
      <c r="X134" s="37"/>
      <c r="Y134" s="37"/>
      <c r="Z134" s="7" t="s">
        <v>1062</v>
      </c>
      <c r="AA134" s="7" t="s">
        <v>1286</v>
      </c>
      <c r="AB134" s="112"/>
    </row>
    <row r="135" spans="1:28" ht="25.5">
      <c r="A135" s="30" t="s">
        <v>545</v>
      </c>
      <c r="B135" s="38"/>
      <c r="C135" s="7" t="s">
        <v>949</v>
      </c>
      <c r="D135" s="7" t="s">
        <v>1558</v>
      </c>
      <c r="E135" s="7" t="s">
        <v>31</v>
      </c>
      <c r="F135" s="38"/>
      <c r="G135" s="38"/>
      <c r="H135" s="13">
        <v>1970</v>
      </c>
      <c r="I135" s="13">
        <v>1970</v>
      </c>
      <c r="J135" s="32">
        <v>25604</v>
      </c>
      <c r="K135" s="7" t="s">
        <v>1631</v>
      </c>
      <c r="L135" s="32">
        <v>26059</v>
      </c>
      <c r="M135" s="7" t="s">
        <v>700</v>
      </c>
      <c r="N135" s="13">
        <v>1.25</v>
      </c>
      <c r="O135" s="38"/>
      <c r="P135" s="38"/>
      <c r="Q135" s="38"/>
      <c r="R135" s="37"/>
      <c r="S135" s="37"/>
      <c r="T135" s="111"/>
      <c r="U135" s="139"/>
      <c r="V135" s="139"/>
      <c r="W135" s="37"/>
      <c r="X135" s="37"/>
      <c r="Y135" s="37"/>
      <c r="Z135" s="7" t="s">
        <v>1062</v>
      </c>
      <c r="AA135" s="7" t="s">
        <v>1611</v>
      </c>
      <c r="AB135" s="112"/>
    </row>
    <row r="136" spans="1:28" ht="114.75">
      <c r="A136" s="65" t="s">
        <v>1636</v>
      </c>
      <c r="B136" s="3" t="s">
        <v>1293</v>
      </c>
      <c r="C136" s="49" t="s">
        <v>950</v>
      </c>
      <c r="D136" s="49" t="s">
        <v>1627</v>
      </c>
      <c r="E136" s="3" t="s">
        <v>1628</v>
      </c>
      <c r="F136" s="9" t="s">
        <v>1380</v>
      </c>
      <c r="G136" s="9" t="s">
        <v>80</v>
      </c>
      <c r="H136" s="15">
        <v>1930</v>
      </c>
      <c r="I136" s="33"/>
      <c r="J136" s="33">
        <v>11295</v>
      </c>
      <c r="K136" s="3"/>
      <c r="L136" s="33">
        <v>12313</v>
      </c>
      <c r="M136" s="3"/>
      <c r="N136" s="15">
        <v>2.75</v>
      </c>
      <c r="O136" s="15"/>
      <c r="P136" s="130" t="s">
        <v>1894</v>
      </c>
      <c r="Q136" s="130" t="s">
        <v>239</v>
      </c>
      <c r="R136" s="45"/>
      <c r="S136" s="45"/>
      <c r="T136" s="131" t="s">
        <v>1893</v>
      </c>
      <c r="U136" s="47">
        <v>35</v>
      </c>
      <c r="V136" s="47">
        <v>38</v>
      </c>
      <c r="W136" s="44">
        <v>22152</v>
      </c>
      <c r="X136" s="45" t="s">
        <v>240</v>
      </c>
      <c r="Y136" s="45" t="s">
        <v>240</v>
      </c>
      <c r="Z136" s="45" t="s">
        <v>1062</v>
      </c>
      <c r="AA136" s="129" t="s">
        <v>1892</v>
      </c>
      <c r="AB136" s="132" t="s">
        <v>1895</v>
      </c>
    </row>
    <row r="137" spans="1:28">
      <c r="A137" s="65" t="s">
        <v>1636</v>
      </c>
      <c r="B137" s="3" t="s">
        <v>1293</v>
      </c>
      <c r="C137" s="49" t="s">
        <v>950</v>
      </c>
      <c r="D137" s="67" t="s">
        <v>915</v>
      </c>
      <c r="E137" s="60"/>
      <c r="F137" s="60"/>
      <c r="G137" s="3"/>
      <c r="H137" s="15">
        <v>1933</v>
      </c>
      <c r="I137" s="33"/>
      <c r="J137" s="33">
        <v>12313</v>
      </c>
      <c r="K137" s="3"/>
      <c r="L137" s="33">
        <v>12740</v>
      </c>
      <c r="M137" s="3"/>
      <c r="N137" s="15">
        <v>1.2</v>
      </c>
      <c r="O137" s="15"/>
      <c r="P137" s="45"/>
      <c r="Q137" s="45"/>
      <c r="R137" s="45"/>
      <c r="S137" s="45"/>
      <c r="T137" s="15"/>
      <c r="U137" s="47"/>
      <c r="V137" s="47"/>
      <c r="W137" s="45"/>
      <c r="X137" s="45" t="s">
        <v>240</v>
      </c>
      <c r="Y137" s="45" t="s">
        <v>240</v>
      </c>
      <c r="Z137" s="45" t="s">
        <v>1062</v>
      </c>
      <c r="AA137" s="3"/>
      <c r="AB137" s="6"/>
    </row>
    <row r="138" spans="1:28" ht="153">
      <c r="A138" s="65" t="s">
        <v>1636</v>
      </c>
      <c r="B138" s="3" t="s">
        <v>1293</v>
      </c>
      <c r="C138" s="49" t="s">
        <v>950</v>
      </c>
      <c r="D138" s="136" t="s">
        <v>916</v>
      </c>
      <c r="E138" s="3" t="s">
        <v>1017</v>
      </c>
      <c r="F138" s="3" t="s">
        <v>258</v>
      </c>
      <c r="G138" s="3" t="s">
        <v>631</v>
      </c>
      <c r="H138" s="15">
        <v>1934</v>
      </c>
      <c r="I138" s="33"/>
      <c r="J138" s="33">
        <v>12740</v>
      </c>
      <c r="K138" s="3"/>
      <c r="L138" s="33">
        <v>13313</v>
      </c>
      <c r="M138" s="3"/>
      <c r="N138" s="15">
        <v>1.6</v>
      </c>
      <c r="O138" s="15"/>
      <c r="P138" s="45" t="s">
        <v>953</v>
      </c>
      <c r="Q138" s="45" t="s">
        <v>240</v>
      </c>
      <c r="R138" s="45"/>
      <c r="S138" s="45"/>
      <c r="T138" s="22">
        <v>4538</v>
      </c>
      <c r="U138" s="47">
        <v>22</v>
      </c>
      <c r="V138" s="47">
        <v>24</v>
      </c>
      <c r="W138" s="44">
        <v>34884</v>
      </c>
      <c r="X138" s="52" t="s">
        <v>179</v>
      </c>
      <c r="Y138" s="45" t="s">
        <v>240</v>
      </c>
      <c r="Z138" s="45" t="s">
        <v>1062</v>
      </c>
      <c r="AA138" s="129" t="s">
        <v>1898</v>
      </c>
      <c r="AB138" s="132" t="s">
        <v>1899</v>
      </c>
    </row>
    <row r="139" spans="1:28" ht="51">
      <c r="A139" s="65" t="s">
        <v>1636</v>
      </c>
      <c r="B139" s="3" t="s">
        <v>1293</v>
      </c>
      <c r="C139" s="49" t="s">
        <v>950</v>
      </c>
      <c r="D139" s="128" t="s">
        <v>571</v>
      </c>
      <c r="E139" s="3" t="s">
        <v>506</v>
      </c>
      <c r="F139" s="3" t="s">
        <v>1380</v>
      </c>
      <c r="G139" s="3"/>
      <c r="H139" s="15">
        <v>1936</v>
      </c>
      <c r="I139" s="15"/>
      <c r="J139" s="22">
        <v>13321</v>
      </c>
      <c r="K139" s="3"/>
      <c r="L139" s="34">
        <v>16354</v>
      </c>
      <c r="M139" s="5" t="s">
        <v>565</v>
      </c>
      <c r="N139" s="15">
        <v>8.3000000000000007</v>
      </c>
      <c r="O139" s="15"/>
      <c r="P139" s="130" t="s">
        <v>1897</v>
      </c>
      <c r="Q139" s="45" t="s">
        <v>239</v>
      </c>
      <c r="R139" s="45"/>
      <c r="S139" s="45"/>
      <c r="T139" s="131" t="s">
        <v>1910</v>
      </c>
      <c r="U139" s="47">
        <f>1936-1894</f>
        <v>42</v>
      </c>
      <c r="V139" s="47">
        <v>50</v>
      </c>
      <c r="W139" s="45">
        <v>1978</v>
      </c>
      <c r="X139" s="18" t="s">
        <v>505</v>
      </c>
      <c r="Y139" s="45" t="s">
        <v>240</v>
      </c>
      <c r="Z139" s="45" t="s">
        <v>1062</v>
      </c>
      <c r="AA139" s="3" t="s">
        <v>99</v>
      </c>
      <c r="AB139" s="6" t="s">
        <v>566</v>
      </c>
    </row>
    <row r="140" spans="1:28" ht="76.5">
      <c r="A140" s="65" t="s">
        <v>1636</v>
      </c>
      <c r="B140" s="3" t="s">
        <v>1293</v>
      </c>
      <c r="C140" s="49" t="s">
        <v>950</v>
      </c>
      <c r="D140" s="49" t="s">
        <v>1121</v>
      </c>
      <c r="E140" s="7" t="s">
        <v>101</v>
      </c>
      <c r="F140" s="3" t="s">
        <v>1380</v>
      </c>
      <c r="G140" s="3" t="s">
        <v>80</v>
      </c>
      <c r="H140" s="15">
        <v>1944</v>
      </c>
      <c r="I140" s="15"/>
      <c r="J140" s="34">
        <v>16354</v>
      </c>
      <c r="K140" s="5" t="s">
        <v>565</v>
      </c>
      <c r="L140" s="33">
        <v>16938</v>
      </c>
      <c r="M140" s="3" t="s">
        <v>150</v>
      </c>
      <c r="N140" s="15">
        <v>1.5</v>
      </c>
      <c r="O140" s="15"/>
      <c r="P140" s="45" t="s">
        <v>334</v>
      </c>
      <c r="Q140" s="45" t="s">
        <v>240</v>
      </c>
      <c r="R140" s="45"/>
      <c r="S140" s="45"/>
      <c r="T140" s="22">
        <v>5266</v>
      </c>
      <c r="U140" s="47">
        <f>44-14</f>
        <v>30</v>
      </c>
      <c r="V140" s="47">
        <v>31</v>
      </c>
      <c r="W140" s="44">
        <v>25989</v>
      </c>
      <c r="X140" s="18" t="s">
        <v>621</v>
      </c>
      <c r="Y140" s="45" t="s">
        <v>240</v>
      </c>
      <c r="Z140" s="45" t="s">
        <v>1062</v>
      </c>
      <c r="AA140" s="3" t="s">
        <v>1504</v>
      </c>
      <c r="AB140" s="6" t="s">
        <v>332</v>
      </c>
    </row>
    <row r="141" spans="1:28" ht="25.5">
      <c r="A141" s="65" t="s">
        <v>1636</v>
      </c>
      <c r="B141" s="3" t="s">
        <v>1293</v>
      </c>
      <c r="C141" s="7" t="s">
        <v>950</v>
      </c>
      <c r="D141" s="7" t="s">
        <v>416</v>
      </c>
      <c r="E141" s="7" t="s">
        <v>948</v>
      </c>
      <c r="F141" s="7"/>
      <c r="G141" s="7" t="s">
        <v>1421</v>
      </c>
      <c r="H141" s="13">
        <v>1946</v>
      </c>
      <c r="I141" s="13"/>
      <c r="J141" s="33">
        <v>16938</v>
      </c>
      <c r="K141" s="3" t="s">
        <v>150</v>
      </c>
      <c r="L141" s="32">
        <v>22820</v>
      </c>
      <c r="M141" s="7" t="s">
        <v>702</v>
      </c>
      <c r="N141" s="13">
        <v>16.100000000000001</v>
      </c>
      <c r="O141" s="13"/>
      <c r="P141" s="7"/>
      <c r="Q141" s="7"/>
      <c r="R141" s="7"/>
      <c r="S141" s="7"/>
      <c r="T141" s="13"/>
      <c r="U141" s="50"/>
      <c r="V141" s="50"/>
      <c r="W141" s="7"/>
      <c r="X141" s="7" t="s">
        <v>240</v>
      </c>
      <c r="Y141" s="7" t="s">
        <v>240</v>
      </c>
      <c r="Z141" s="45" t="s">
        <v>1062</v>
      </c>
      <c r="AA141" s="9" t="s">
        <v>679</v>
      </c>
      <c r="AB141" s="6" t="s">
        <v>1052</v>
      </c>
    </row>
    <row r="142" spans="1:28" ht="25.5">
      <c r="A142" s="65" t="s">
        <v>1636</v>
      </c>
      <c r="B142" s="3" t="s">
        <v>1293</v>
      </c>
      <c r="C142" s="7" t="s">
        <v>950</v>
      </c>
      <c r="D142" s="7" t="s">
        <v>417</v>
      </c>
      <c r="E142" s="7" t="s">
        <v>722</v>
      </c>
      <c r="F142" s="7" t="s">
        <v>1593</v>
      </c>
      <c r="G142" s="7" t="s">
        <v>1421</v>
      </c>
      <c r="H142" s="13">
        <v>1962</v>
      </c>
      <c r="I142" s="13"/>
      <c r="J142" s="32">
        <v>22810</v>
      </c>
      <c r="K142" s="7" t="s">
        <v>702</v>
      </c>
      <c r="L142" s="32">
        <v>25221</v>
      </c>
      <c r="M142" s="7" t="s">
        <v>703</v>
      </c>
      <c r="N142" s="13">
        <v>6.5</v>
      </c>
      <c r="O142" s="13"/>
      <c r="P142" s="7"/>
      <c r="Q142" s="7"/>
      <c r="R142" s="7"/>
      <c r="S142" s="7"/>
      <c r="T142" s="13"/>
      <c r="U142" s="50"/>
      <c r="V142" s="50"/>
      <c r="W142" s="7"/>
      <c r="X142" s="7" t="s">
        <v>240</v>
      </c>
      <c r="Y142" s="7" t="s">
        <v>240</v>
      </c>
      <c r="Z142" s="45" t="s">
        <v>1062</v>
      </c>
      <c r="AA142" s="9" t="s">
        <v>1096</v>
      </c>
      <c r="AB142" s="6" t="s">
        <v>861</v>
      </c>
    </row>
    <row r="143" spans="1:28">
      <c r="A143" s="65" t="s">
        <v>1636</v>
      </c>
      <c r="B143" s="3" t="s">
        <v>1293</v>
      </c>
      <c r="C143" s="7" t="s">
        <v>950</v>
      </c>
      <c r="D143" s="7" t="s">
        <v>985</v>
      </c>
      <c r="E143" s="7" t="s">
        <v>31</v>
      </c>
      <c r="F143" s="7"/>
      <c r="G143" s="7" t="s">
        <v>80</v>
      </c>
      <c r="H143" s="13">
        <v>1969</v>
      </c>
      <c r="I143" s="23">
        <v>25226</v>
      </c>
      <c r="J143" s="32">
        <v>25221</v>
      </c>
      <c r="K143" s="7" t="s">
        <v>703</v>
      </c>
      <c r="L143" s="32">
        <v>26742</v>
      </c>
      <c r="M143" s="7" t="s">
        <v>1618</v>
      </c>
      <c r="N143" s="13">
        <v>4.2</v>
      </c>
      <c r="O143" s="13"/>
      <c r="P143" s="7"/>
      <c r="Q143" s="7"/>
      <c r="R143" s="7"/>
      <c r="S143" s="7"/>
      <c r="T143" s="13"/>
      <c r="U143" s="50"/>
      <c r="V143" s="50"/>
      <c r="W143" s="7"/>
      <c r="X143" s="7" t="s">
        <v>240</v>
      </c>
      <c r="Y143" s="7" t="s">
        <v>240</v>
      </c>
      <c r="Z143" s="45" t="s">
        <v>1062</v>
      </c>
      <c r="AA143" s="9" t="s">
        <v>1096</v>
      </c>
      <c r="AB143" s="6" t="s">
        <v>1125</v>
      </c>
    </row>
    <row r="144" spans="1:28" ht="38.25">
      <c r="A144" s="65" t="s">
        <v>1636</v>
      </c>
      <c r="B144" s="3" t="s">
        <v>1293</v>
      </c>
      <c r="C144" s="7" t="s">
        <v>950</v>
      </c>
      <c r="D144" s="10" t="s">
        <v>951</v>
      </c>
      <c r="E144" s="7" t="s">
        <v>952</v>
      </c>
      <c r="F144" s="7" t="s">
        <v>568</v>
      </c>
      <c r="G144" s="52" t="s">
        <v>80</v>
      </c>
      <c r="H144" s="13">
        <v>1973</v>
      </c>
      <c r="I144" s="21">
        <v>26745</v>
      </c>
      <c r="J144" s="32">
        <v>26742</v>
      </c>
      <c r="K144" s="7" t="s">
        <v>1618</v>
      </c>
      <c r="L144" s="32">
        <v>27144</v>
      </c>
      <c r="M144" s="7" t="s">
        <v>127</v>
      </c>
      <c r="N144" s="13">
        <v>1.1000000000000001</v>
      </c>
      <c r="O144" s="13"/>
      <c r="P144" s="7"/>
      <c r="Q144" s="7"/>
      <c r="R144" s="7"/>
      <c r="S144" s="7"/>
      <c r="T144" s="13"/>
      <c r="U144" s="50"/>
      <c r="V144" s="50"/>
      <c r="W144" s="7"/>
      <c r="X144" s="7" t="s">
        <v>240</v>
      </c>
      <c r="Y144" s="7" t="s">
        <v>240</v>
      </c>
      <c r="Z144" s="45" t="s">
        <v>1062</v>
      </c>
      <c r="AA144" s="9" t="s">
        <v>34</v>
      </c>
      <c r="AB144" s="6"/>
    </row>
    <row r="145" spans="1:28" ht="25.5">
      <c r="A145" s="65" t="s">
        <v>1636</v>
      </c>
      <c r="B145" s="3" t="s">
        <v>1293</v>
      </c>
      <c r="C145" s="7" t="s">
        <v>950</v>
      </c>
      <c r="D145" s="10" t="s">
        <v>1449</v>
      </c>
      <c r="E145" s="7" t="s">
        <v>31</v>
      </c>
      <c r="F145" s="7"/>
      <c r="G145" s="7" t="s">
        <v>80</v>
      </c>
      <c r="H145" s="13">
        <v>1974</v>
      </c>
      <c r="I145" s="21">
        <v>27277</v>
      </c>
      <c r="J145" s="32">
        <v>27268</v>
      </c>
      <c r="K145" s="7" t="s">
        <v>1101</v>
      </c>
      <c r="L145" s="32">
        <v>27685</v>
      </c>
      <c r="M145" s="7" t="s">
        <v>24</v>
      </c>
      <c r="N145" s="13">
        <v>1.2</v>
      </c>
      <c r="O145" s="13"/>
      <c r="P145" s="7"/>
      <c r="Q145" s="7"/>
      <c r="R145" s="7"/>
      <c r="S145" s="7"/>
      <c r="T145" s="13"/>
      <c r="U145" s="50"/>
      <c r="V145" s="50"/>
      <c r="W145" s="7"/>
      <c r="X145" s="7" t="s">
        <v>240</v>
      </c>
      <c r="Y145" s="7" t="s">
        <v>240</v>
      </c>
      <c r="Z145" s="45" t="s">
        <v>1062</v>
      </c>
      <c r="AA145" s="9"/>
      <c r="AB145" s="6" t="s">
        <v>1619</v>
      </c>
    </row>
    <row r="146" spans="1:28" ht="25.5">
      <c r="A146" s="65" t="s">
        <v>1636</v>
      </c>
      <c r="B146" s="3" t="s">
        <v>1293</v>
      </c>
      <c r="C146" s="7" t="s">
        <v>950</v>
      </c>
      <c r="D146" s="10" t="s">
        <v>1287</v>
      </c>
      <c r="E146" s="7" t="s">
        <v>31</v>
      </c>
      <c r="F146" s="7"/>
      <c r="G146" s="7" t="s">
        <v>80</v>
      </c>
      <c r="H146" s="13">
        <v>1975</v>
      </c>
      <c r="I146" s="21">
        <v>27689</v>
      </c>
      <c r="J146" s="32">
        <v>27685</v>
      </c>
      <c r="K146" s="7" t="s">
        <v>24</v>
      </c>
      <c r="L146" s="32">
        <v>29265</v>
      </c>
      <c r="M146" s="7"/>
      <c r="N146" s="13">
        <v>4.3</v>
      </c>
      <c r="O146" s="13"/>
      <c r="P146" s="7"/>
      <c r="Q146" s="7"/>
      <c r="R146" s="7"/>
      <c r="S146" s="7"/>
      <c r="T146" s="13"/>
      <c r="U146" s="50"/>
      <c r="V146" s="50"/>
      <c r="W146" s="7"/>
      <c r="X146" s="7" t="s">
        <v>240</v>
      </c>
      <c r="Y146" s="7" t="s">
        <v>240</v>
      </c>
      <c r="Z146" s="45" t="s">
        <v>1062</v>
      </c>
      <c r="AA146" s="9" t="s">
        <v>34</v>
      </c>
      <c r="AB146" s="6" t="s">
        <v>1087</v>
      </c>
    </row>
    <row r="147" spans="1:28">
      <c r="A147" s="65" t="s">
        <v>1636</v>
      </c>
      <c r="B147" s="3" t="s">
        <v>1293</v>
      </c>
      <c r="C147" s="7" t="s">
        <v>950</v>
      </c>
      <c r="D147" s="10" t="s">
        <v>459</v>
      </c>
      <c r="E147" s="7"/>
      <c r="F147" s="7"/>
      <c r="G147" s="7"/>
      <c r="H147" s="13">
        <v>1980</v>
      </c>
      <c r="I147" s="21">
        <v>29272</v>
      </c>
      <c r="J147" s="32">
        <v>29265</v>
      </c>
      <c r="K147" s="7"/>
      <c r="L147" s="32">
        <v>33588</v>
      </c>
      <c r="M147" s="7"/>
      <c r="N147" s="13">
        <v>11.8</v>
      </c>
      <c r="O147" s="13"/>
      <c r="P147" s="7"/>
      <c r="Q147" s="7"/>
      <c r="R147" s="7"/>
      <c r="S147" s="7"/>
      <c r="T147" s="13"/>
      <c r="U147" s="50"/>
      <c r="V147" s="50"/>
      <c r="W147" s="7"/>
      <c r="X147" s="7" t="s">
        <v>240</v>
      </c>
      <c r="Y147" s="7" t="s">
        <v>240</v>
      </c>
      <c r="Z147" s="45" t="s">
        <v>1062</v>
      </c>
      <c r="AA147" s="9"/>
      <c r="AB147" s="6"/>
    </row>
    <row r="148" spans="1:28" ht="63.75">
      <c r="A148" s="65" t="s">
        <v>1636</v>
      </c>
      <c r="B148" s="3" t="s">
        <v>1293</v>
      </c>
      <c r="C148" s="7" t="s">
        <v>950</v>
      </c>
      <c r="D148" s="10" t="s">
        <v>460</v>
      </c>
      <c r="E148" s="7" t="s">
        <v>678</v>
      </c>
      <c r="F148" s="7" t="s">
        <v>1513</v>
      </c>
      <c r="G148" s="7" t="s">
        <v>422</v>
      </c>
      <c r="H148" s="13">
        <v>1991</v>
      </c>
      <c r="I148" s="14"/>
      <c r="J148" s="32">
        <v>33588</v>
      </c>
      <c r="K148" s="7"/>
      <c r="L148" s="32">
        <v>35020</v>
      </c>
      <c r="M148" s="7"/>
      <c r="N148" s="13">
        <v>3.9</v>
      </c>
      <c r="O148" s="13" t="s">
        <v>3</v>
      </c>
      <c r="P148" s="7" t="s">
        <v>1412</v>
      </c>
      <c r="Q148" s="7" t="s">
        <v>239</v>
      </c>
      <c r="R148" s="7"/>
      <c r="S148" s="7"/>
      <c r="T148" s="23">
        <v>14849</v>
      </c>
      <c r="U148" s="50">
        <v>51</v>
      </c>
      <c r="V148" s="50">
        <v>55</v>
      </c>
      <c r="W148" s="7"/>
      <c r="X148" s="7" t="s">
        <v>240</v>
      </c>
      <c r="Y148" s="7" t="s">
        <v>240</v>
      </c>
      <c r="Z148" s="45" t="s">
        <v>1062</v>
      </c>
      <c r="AA148" s="52" t="s">
        <v>2023</v>
      </c>
      <c r="AB148" s="6"/>
    </row>
    <row r="149" spans="1:28" ht="25.5">
      <c r="A149" s="65" t="s">
        <v>1636</v>
      </c>
      <c r="B149" s="3" t="s">
        <v>1293</v>
      </c>
      <c r="C149" s="7" t="s">
        <v>950</v>
      </c>
      <c r="D149" s="10" t="s">
        <v>1057</v>
      </c>
      <c r="E149" s="45" t="s">
        <v>714</v>
      </c>
      <c r="F149" s="45" t="s">
        <v>1418</v>
      </c>
      <c r="G149" s="7" t="s">
        <v>80</v>
      </c>
      <c r="H149" s="13">
        <v>1995</v>
      </c>
      <c r="I149" s="14"/>
      <c r="J149" s="32">
        <v>35021</v>
      </c>
      <c r="K149" s="7"/>
      <c r="L149" s="32">
        <v>37146</v>
      </c>
      <c r="M149" s="7"/>
      <c r="N149" s="13">
        <v>5.25</v>
      </c>
      <c r="O149" s="13" t="s">
        <v>245</v>
      </c>
      <c r="P149" s="45" t="s">
        <v>681</v>
      </c>
      <c r="Q149" s="45" t="s">
        <v>240</v>
      </c>
      <c r="R149" s="45" t="s">
        <v>682</v>
      </c>
      <c r="S149" s="45" t="s">
        <v>239</v>
      </c>
      <c r="T149" s="13">
        <v>1943</v>
      </c>
      <c r="U149" s="50">
        <f>95-43</f>
        <v>52</v>
      </c>
      <c r="V149" s="50">
        <v>57</v>
      </c>
      <c r="W149" s="7"/>
      <c r="X149" s="7" t="s">
        <v>240</v>
      </c>
      <c r="Y149" s="7" t="s">
        <v>240</v>
      </c>
      <c r="Z149" s="45" t="s">
        <v>1062</v>
      </c>
      <c r="AA149" s="9" t="s">
        <v>680</v>
      </c>
      <c r="AB149" s="6"/>
    </row>
    <row r="150" spans="1:28" ht="25.5">
      <c r="A150" s="65" t="s">
        <v>1636</v>
      </c>
      <c r="B150" s="3" t="s">
        <v>1293</v>
      </c>
      <c r="C150" s="7" t="s">
        <v>950</v>
      </c>
      <c r="D150" s="10" t="s">
        <v>201</v>
      </c>
      <c r="E150" s="7" t="s">
        <v>1652</v>
      </c>
      <c r="F150" s="7" t="s">
        <v>1418</v>
      </c>
      <c r="G150" s="7" t="s">
        <v>80</v>
      </c>
      <c r="H150" s="13">
        <v>2001</v>
      </c>
      <c r="I150" s="14"/>
      <c r="J150" s="32">
        <v>37152</v>
      </c>
      <c r="K150" s="7"/>
      <c r="L150" s="32">
        <v>37375</v>
      </c>
      <c r="M150" s="7"/>
      <c r="N150" s="13">
        <v>0.6</v>
      </c>
      <c r="O150" s="13"/>
      <c r="P150" s="45"/>
      <c r="Q150" s="45"/>
      <c r="R150" s="45" t="s">
        <v>950</v>
      </c>
      <c r="S150" s="45" t="s">
        <v>239</v>
      </c>
      <c r="T150" s="23">
        <v>19837</v>
      </c>
      <c r="U150" s="50">
        <f>2001-1954</f>
        <v>47</v>
      </c>
      <c r="V150" s="50">
        <v>48</v>
      </c>
      <c r="W150" s="7"/>
      <c r="X150" s="7" t="s">
        <v>240</v>
      </c>
      <c r="Y150" s="7" t="s">
        <v>240</v>
      </c>
      <c r="Z150" s="45" t="s">
        <v>1063</v>
      </c>
      <c r="AA150" s="9"/>
      <c r="AB150" s="6"/>
    </row>
    <row r="151" spans="1:28" ht="25.5">
      <c r="A151" s="65" t="s">
        <v>1636</v>
      </c>
      <c r="B151" s="3" t="s">
        <v>1293</v>
      </c>
      <c r="C151" s="7" t="s">
        <v>950</v>
      </c>
      <c r="D151" s="66" t="s">
        <v>917</v>
      </c>
      <c r="E151" s="60"/>
      <c r="F151" s="60"/>
      <c r="G151" s="7"/>
      <c r="H151" s="13">
        <v>2002</v>
      </c>
      <c r="I151" s="14"/>
      <c r="J151" s="32">
        <v>37376</v>
      </c>
      <c r="K151" s="7"/>
      <c r="L151" s="32">
        <v>37788</v>
      </c>
      <c r="M151" s="7"/>
      <c r="N151" s="13">
        <v>1.2</v>
      </c>
      <c r="O151" s="13"/>
      <c r="P151" s="45"/>
      <c r="Q151" s="45"/>
      <c r="R151" s="45"/>
      <c r="S151" s="45"/>
      <c r="T151" s="13"/>
      <c r="U151" s="50"/>
      <c r="V151" s="50"/>
      <c r="W151" s="7"/>
      <c r="X151" s="7" t="s">
        <v>240</v>
      </c>
      <c r="Y151" s="38" t="s">
        <v>919</v>
      </c>
      <c r="Z151" s="45" t="s">
        <v>1062</v>
      </c>
      <c r="AA151" s="9"/>
      <c r="AB151" s="6"/>
    </row>
    <row r="152" spans="1:28" ht="25.5">
      <c r="A152" s="65" t="s">
        <v>1636</v>
      </c>
      <c r="B152" s="3" t="s">
        <v>1293</v>
      </c>
      <c r="C152" s="7" t="s">
        <v>950</v>
      </c>
      <c r="D152" s="67" t="s">
        <v>918</v>
      </c>
      <c r="E152" s="7" t="s">
        <v>276</v>
      </c>
      <c r="F152" s="93" t="s">
        <v>258</v>
      </c>
      <c r="G152" s="7"/>
      <c r="H152" s="13">
        <v>2003</v>
      </c>
      <c r="I152" s="14"/>
      <c r="J152" s="32">
        <v>37789</v>
      </c>
      <c r="K152" s="7"/>
      <c r="L152" s="32">
        <v>38446</v>
      </c>
      <c r="M152" s="7"/>
      <c r="N152" s="13">
        <v>1.8</v>
      </c>
      <c r="O152" s="13"/>
      <c r="P152" s="45"/>
      <c r="Q152" s="45"/>
      <c r="R152" s="45"/>
      <c r="S152" s="45"/>
      <c r="T152" s="13"/>
      <c r="U152" s="50"/>
      <c r="V152" s="50"/>
      <c r="W152" s="7"/>
      <c r="X152" s="7" t="s">
        <v>240</v>
      </c>
      <c r="Y152" s="7" t="s">
        <v>240</v>
      </c>
      <c r="Z152" s="45" t="s">
        <v>1063</v>
      </c>
      <c r="AA152" s="9"/>
      <c r="AB152" s="6"/>
    </row>
    <row r="153" spans="1:28" ht="25.5">
      <c r="A153" s="65" t="s">
        <v>1636</v>
      </c>
      <c r="B153" s="3" t="s">
        <v>1293</v>
      </c>
      <c r="C153" s="7" t="s">
        <v>950</v>
      </c>
      <c r="D153" s="10" t="s">
        <v>201</v>
      </c>
      <c r="E153" s="7" t="s">
        <v>1652</v>
      </c>
      <c r="F153" s="7" t="s">
        <v>1418</v>
      </c>
      <c r="G153" s="7" t="s">
        <v>80</v>
      </c>
      <c r="H153" s="13">
        <v>2005</v>
      </c>
      <c r="I153" s="33">
        <v>38447</v>
      </c>
      <c r="J153" s="33">
        <v>38442</v>
      </c>
      <c r="K153" s="7"/>
      <c r="L153" s="23">
        <v>40715</v>
      </c>
      <c r="M153" s="7"/>
      <c r="N153" s="13">
        <v>6.25</v>
      </c>
      <c r="O153" s="13" t="s">
        <v>245</v>
      </c>
      <c r="P153" s="7"/>
      <c r="Q153" s="7"/>
      <c r="R153" s="45" t="s">
        <v>950</v>
      </c>
      <c r="S153" s="45" t="s">
        <v>239</v>
      </c>
      <c r="T153" s="23">
        <v>19837</v>
      </c>
      <c r="U153" s="50">
        <v>50</v>
      </c>
      <c r="V153" s="50">
        <v>57</v>
      </c>
      <c r="W153" s="7"/>
      <c r="X153" s="7" t="s">
        <v>240</v>
      </c>
      <c r="Y153" s="7" t="s">
        <v>240</v>
      </c>
      <c r="Z153" s="45" t="s">
        <v>1063</v>
      </c>
      <c r="AA153" s="9" t="s">
        <v>1653</v>
      </c>
      <c r="AB153" s="6" t="s">
        <v>1651</v>
      </c>
    </row>
    <row r="154" spans="1:28" ht="25.5">
      <c r="A154" s="30" t="s">
        <v>545</v>
      </c>
      <c r="B154" s="38"/>
      <c r="C154" s="7" t="s">
        <v>950</v>
      </c>
      <c r="D154" s="7" t="s">
        <v>1410</v>
      </c>
      <c r="E154" s="7" t="s">
        <v>948</v>
      </c>
      <c r="F154" s="38"/>
      <c r="G154" s="38"/>
      <c r="H154" s="13">
        <v>1951</v>
      </c>
      <c r="I154" s="13">
        <v>1951</v>
      </c>
      <c r="J154" s="32">
        <v>18867</v>
      </c>
      <c r="K154" s="7" t="s">
        <v>434</v>
      </c>
      <c r="L154" s="23">
        <v>25248</v>
      </c>
      <c r="M154" s="7" t="s">
        <v>435</v>
      </c>
      <c r="N154" s="13">
        <v>17.5</v>
      </c>
      <c r="O154" s="38"/>
      <c r="P154" s="38"/>
      <c r="Q154" s="38"/>
      <c r="R154" s="37"/>
      <c r="S154" s="37"/>
      <c r="T154" s="111"/>
      <c r="U154" s="139"/>
      <c r="V154" s="139"/>
      <c r="W154" s="37"/>
      <c r="X154" s="37"/>
      <c r="Y154" s="37"/>
      <c r="Z154" s="7" t="s">
        <v>1062</v>
      </c>
      <c r="AA154" s="7" t="s">
        <v>1136</v>
      </c>
      <c r="AB154" s="112"/>
    </row>
    <row r="155" spans="1:28" ht="51">
      <c r="A155" s="65" t="s">
        <v>1636</v>
      </c>
      <c r="B155" s="3" t="s">
        <v>1293</v>
      </c>
      <c r="C155" s="7" t="s">
        <v>953</v>
      </c>
      <c r="D155" s="45" t="s">
        <v>689</v>
      </c>
      <c r="E155" s="45" t="s">
        <v>690</v>
      </c>
      <c r="F155" s="45" t="s">
        <v>1418</v>
      </c>
      <c r="G155" s="7" t="s">
        <v>80</v>
      </c>
      <c r="H155" s="13">
        <v>1932</v>
      </c>
      <c r="I155" s="33"/>
      <c r="J155" s="33">
        <v>11885</v>
      </c>
      <c r="K155" s="7"/>
      <c r="L155" s="23">
        <v>12255</v>
      </c>
      <c r="M155" s="7"/>
      <c r="N155" s="13">
        <v>1</v>
      </c>
      <c r="O155" s="13"/>
      <c r="P155" s="45" t="s">
        <v>695</v>
      </c>
      <c r="Q155" s="45" t="s">
        <v>240</v>
      </c>
      <c r="R155" s="45" t="s">
        <v>953</v>
      </c>
      <c r="S155" s="45" t="s">
        <v>239</v>
      </c>
      <c r="T155" s="131" t="s">
        <v>1909</v>
      </c>
      <c r="U155" s="50">
        <v>42</v>
      </c>
      <c r="V155" s="50">
        <v>43</v>
      </c>
      <c r="W155" s="7"/>
      <c r="X155" s="9" t="s">
        <v>694</v>
      </c>
      <c r="Y155" s="7" t="s">
        <v>240</v>
      </c>
      <c r="Z155" s="45" t="s">
        <v>1062</v>
      </c>
      <c r="AA155" s="9" t="s">
        <v>696</v>
      </c>
      <c r="AB155" s="6"/>
    </row>
    <row r="156" spans="1:28" ht="25.5">
      <c r="A156" s="65" t="s">
        <v>1636</v>
      </c>
      <c r="B156" s="3" t="s">
        <v>1293</v>
      </c>
      <c r="C156" s="7" t="s">
        <v>953</v>
      </c>
      <c r="D156" s="130" t="s">
        <v>1473</v>
      </c>
      <c r="E156" s="3" t="s">
        <v>935</v>
      </c>
      <c r="F156" s="3" t="s">
        <v>1418</v>
      </c>
      <c r="G156" s="3" t="s">
        <v>80</v>
      </c>
      <c r="H156" s="13">
        <v>1933</v>
      </c>
      <c r="I156" s="33"/>
      <c r="J156" s="33">
        <v>12285</v>
      </c>
      <c r="K156" s="7"/>
      <c r="L156" s="23">
        <v>12792</v>
      </c>
      <c r="M156" s="7"/>
      <c r="N156" s="13">
        <v>1.4</v>
      </c>
      <c r="O156" s="13"/>
      <c r="P156" s="7"/>
      <c r="Q156" s="7"/>
      <c r="R156" s="7"/>
      <c r="S156" s="7"/>
      <c r="T156" s="13"/>
      <c r="U156" s="50"/>
      <c r="V156" s="50"/>
      <c r="W156" s="7"/>
      <c r="X156" s="7" t="s">
        <v>240</v>
      </c>
      <c r="Y156" s="7" t="s">
        <v>240</v>
      </c>
      <c r="Z156" s="45" t="s">
        <v>1062</v>
      </c>
      <c r="AA156" s="9" t="s">
        <v>692</v>
      </c>
      <c r="AB156" s="6"/>
    </row>
    <row r="157" spans="1:28">
      <c r="A157" s="65" t="s">
        <v>1636</v>
      </c>
      <c r="B157" s="3" t="s">
        <v>1293</v>
      </c>
      <c r="C157" s="7" t="s">
        <v>953</v>
      </c>
      <c r="D157" s="45" t="s">
        <v>691</v>
      </c>
      <c r="E157" s="45"/>
      <c r="F157" s="45"/>
      <c r="G157" s="7"/>
      <c r="H157" s="13">
        <v>1935</v>
      </c>
      <c r="I157" s="33"/>
      <c r="J157" s="33">
        <v>12829</v>
      </c>
      <c r="K157" s="7"/>
      <c r="L157" s="23">
        <v>13879</v>
      </c>
      <c r="M157" s="7"/>
      <c r="N157" s="13">
        <v>2.8</v>
      </c>
      <c r="O157" s="13"/>
      <c r="P157" s="7"/>
      <c r="Q157" s="7"/>
      <c r="R157" s="7"/>
      <c r="S157" s="7"/>
      <c r="T157" s="13"/>
      <c r="U157" s="50"/>
      <c r="V157" s="50"/>
      <c r="W157" s="7"/>
      <c r="X157" s="7" t="s">
        <v>240</v>
      </c>
      <c r="Y157" s="7" t="s">
        <v>240</v>
      </c>
      <c r="Z157" s="45" t="s">
        <v>1062</v>
      </c>
      <c r="AA157" s="9"/>
      <c r="AB157" s="6"/>
    </row>
    <row r="158" spans="1:28" ht="25.5">
      <c r="A158" s="65" t="s">
        <v>1636</v>
      </c>
      <c r="B158" s="3" t="s">
        <v>1293</v>
      </c>
      <c r="C158" s="7" t="s">
        <v>953</v>
      </c>
      <c r="D158" s="10" t="s">
        <v>272</v>
      </c>
      <c r="E158" s="7" t="s">
        <v>479</v>
      </c>
      <c r="F158" s="7" t="s">
        <v>568</v>
      </c>
      <c r="G158" s="52" t="s">
        <v>80</v>
      </c>
      <c r="H158" s="13">
        <v>1938</v>
      </c>
      <c r="I158" s="14"/>
      <c r="J158" s="32">
        <v>13894</v>
      </c>
      <c r="K158" s="7"/>
      <c r="L158" s="32">
        <v>15614</v>
      </c>
      <c r="M158" s="7" t="s">
        <v>1178</v>
      </c>
      <c r="N158" s="13">
        <v>4</v>
      </c>
      <c r="O158" s="13"/>
      <c r="P158" s="7"/>
      <c r="Q158" s="7"/>
      <c r="R158" s="7"/>
      <c r="S158" s="7"/>
      <c r="T158" s="13"/>
      <c r="U158" s="50"/>
      <c r="V158" s="50"/>
      <c r="W158" s="7"/>
      <c r="X158" s="7" t="s">
        <v>240</v>
      </c>
      <c r="Y158" s="7" t="s">
        <v>240</v>
      </c>
      <c r="Z158" s="45" t="s">
        <v>1062</v>
      </c>
      <c r="AA158" s="9" t="s">
        <v>743</v>
      </c>
      <c r="AB158" s="6" t="s">
        <v>1177</v>
      </c>
    </row>
    <row r="159" spans="1:28" ht="89.25">
      <c r="A159" s="65" t="s">
        <v>1636</v>
      </c>
      <c r="B159" s="3" t="s">
        <v>1293</v>
      </c>
      <c r="C159" s="7" t="s">
        <v>953</v>
      </c>
      <c r="D159" s="134" t="s">
        <v>1179</v>
      </c>
      <c r="E159" s="7" t="s">
        <v>889</v>
      </c>
      <c r="F159" s="7" t="s">
        <v>1418</v>
      </c>
      <c r="G159" s="7" t="s">
        <v>80</v>
      </c>
      <c r="H159" s="13">
        <v>1942</v>
      </c>
      <c r="I159" s="14"/>
      <c r="J159" s="32">
        <v>15614</v>
      </c>
      <c r="K159" s="7" t="s">
        <v>1178</v>
      </c>
      <c r="L159" s="32">
        <v>17173</v>
      </c>
      <c r="M159" s="7" t="s">
        <v>359</v>
      </c>
      <c r="N159" s="13">
        <v>4.25</v>
      </c>
      <c r="O159" s="13"/>
      <c r="P159" s="7"/>
      <c r="Q159" s="7"/>
      <c r="R159" s="7"/>
      <c r="S159" s="7"/>
      <c r="T159" s="13"/>
      <c r="U159" s="50"/>
      <c r="V159" s="50"/>
      <c r="W159" s="7"/>
      <c r="X159" s="7" t="s">
        <v>240</v>
      </c>
      <c r="Y159" s="7" t="s">
        <v>240</v>
      </c>
      <c r="Z159" s="45" t="s">
        <v>1062</v>
      </c>
      <c r="AA159" s="52" t="s">
        <v>2016</v>
      </c>
      <c r="AB159" s="6" t="s">
        <v>360</v>
      </c>
    </row>
    <row r="160" spans="1:28" ht="63.75">
      <c r="A160" s="65" t="s">
        <v>1636</v>
      </c>
      <c r="B160" s="9" t="s">
        <v>1293</v>
      </c>
      <c r="C160" s="7" t="s">
        <v>953</v>
      </c>
      <c r="D160" s="7" t="s">
        <v>986</v>
      </c>
      <c r="E160" s="7" t="s">
        <v>1614</v>
      </c>
      <c r="F160" s="7" t="s">
        <v>1418</v>
      </c>
      <c r="G160" s="7" t="s">
        <v>80</v>
      </c>
      <c r="H160" s="13">
        <v>1947</v>
      </c>
      <c r="I160" s="13"/>
      <c r="J160" s="32">
        <v>17330</v>
      </c>
      <c r="K160" s="7" t="s">
        <v>1140</v>
      </c>
      <c r="L160" s="32">
        <v>19801</v>
      </c>
      <c r="M160" s="7" t="s">
        <v>1102</v>
      </c>
      <c r="N160" s="13">
        <v>6.75</v>
      </c>
      <c r="O160" s="13"/>
      <c r="P160" s="7" t="s">
        <v>1969</v>
      </c>
      <c r="Q160" s="7" t="s">
        <v>239</v>
      </c>
      <c r="R160" s="7"/>
      <c r="S160" s="7"/>
      <c r="T160" s="13" t="s">
        <v>1970</v>
      </c>
      <c r="U160" s="50">
        <v>47</v>
      </c>
      <c r="V160" s="50">
        <v>54</v>
      </c>
      <c r="W160" s="36">
        <v>29557</v>
      </c>
      <c r="X160" s="7" t="s">
        <v>240</v>
      </c>
      <c r="Y160" s="7" t="s">
        <v>240</v>
      </c>
      <c r="Z160" s="45" t="s">
        <v>1062</v>
      </c>
      <c r="AA160" s="52" t="s">
        <v>1972</v>
      </c>
      <c r="AB160" s="6" t="s">
        <v>1850</v>
      </c>
    </row>
    <row r="161" spans="1:32" ht="25.5">
      <c r="A161" s="65" t="s">
        <v>1636</v>
      </c>
      <c r="B161" s="9" t="s">
        <v>1293</v>
      </c>
      <c r="C161" s="7" t="s">
        <v>953</v>
      </c>
      <c r="D161" s="7" t="s">
        <v>987</v>
      </c>
      <c r="E161" s="7" t="s">
        <v>668</v>
      </c>
      <c r="F161" s="7" t="s">
        <v>568</v>
      </c>
      <c r="G161" s="52" t="s">
        <v>80</v>
      </c>
      <c r="H161" s="13">
        <v>1954</v>
      </c>
      <c r="I161" s="13"/>
      <c r="J161" s="32">
        <v>19801</v>
      </c>
      <c r="K161" s="7" t="s">
        <v>1102</v>
      </c>
      <c r="L161" s="32">
        <v>21817</v>
      </c>
      <c r="M161" s="7" t="s">
        <v>1103</v>
      </c>
      <c r="N161" s="13">
        <v>5.5</v>
      </c>
      <c r="O161" s="13"/>
      <c r="P161" s="7"/>
      <c r="Q161" s="7"/>
      <c r="R161" s="7"/>
      <c r="S161" s="7"/>
      <c r="T161" s="13"/>
      <c r="U161" s="50"/>
      <c r="V161" s="50"/>
      <c r="W161" s="7"/>
      <c r="X161" s="7" t="s">
        <v>240</v>
      </c>
      <c r="Y161" s="7" t="s">
        <v>240</v>
      </c>
      <c r="Z161" s="45" t="s">
        <v>1062</v>
      </c>
      <c r="AA161" s="9" t="s">
        <v>260</v>
      </c>
      <c r="AB161" s="6" t="s">
        <v>279</v>
      </c>
    </row>
    <row r="162" spans="1:32" ht="25.5">
      <c r="A162" s="65" t="s">
        <v>1636</v>
      </c>
      <c r="B162" s="9" t="s">
        <v>1293</v>
      </c>
      <c r="C162" s="7" t="s">
        <v>953</v>
      </c>
      <c r="D162" s="7" t="s">
        <v>988</v>
      </c>
      <c r="E162" s="7" t="s">
        <v>954</v>
      </c>
      <c r="F162" s="7" t="s">
        <v>1418</v>
      </c>
      <c r="G162" s="7" t="s">
        <v>80</v>
      </c>
      <c r="H162" s="13">
        <v>1959</v>
      </c>
      <c r="I162" s="13"/>
      <c r="J162" s="32">
        <v>21817</v>
      </c>
      <c r="K162" s="7" t="s">
        <v>1103</v>
      </c>
      <c r="L162" s="32">
        <v>25781</v>
      </c>
      <c r="M162" s="7" t="s">
        <v>1104</v>
      </c>
      <c r="N162" s="13">
        <v>11</v>
      </c>
      <c r="O162" s="13"/>
      <c r="P162" s="7"/>
      <c r="Q162" s="7"/>
      <c r="R162" s="7"/>
      <c r="S162" s="7"/>
      <c r="T162" s="13"/>
      <c r="U162" s="50"/>
      <c r="V162" s="50"/>
      <c r="W162" s="7"/>
      <c r="X162" s="7" t="s">
        <v>240</v>
      </c>
      <c r="Y162" s="7" t="s">
        <v>240</v>
      </c>
      <c r="Z162" s="45" t="s">
        <v>1062</v>
      </c>
      <c r="AA162" s="9" t="s">
        <v>260</v>
      </c>
      <c r="AB162" s="6" t="s">
        <v>279</v>
      </c>
    </row>
    <row r="163" spans="1:32" ht="89.25">
      <c r="A163" s="65" t="s">
        <v>1636</v>
      </c>
      <c r="B163" s="9" t="s">
        <v>1293</v>
      </c>
      <c r="C163" s="7" t="s">
        <v>953</v>
      </c>
      <c r="D163" s="10" t="s">
        <v>125</v>
      </c>
      <c r="E163" s="45" t="s">
        <v>1365</v>
      </c>
      <c r="F163" s="9" t="s">
        <v>1593</v>
      </c>
      <c r="G163" s="9" t="s">
        <v>80</v>
      </c>
      <c r="H163" s="14">
        <v>1970</v>
      </c>
      <c r="I163" s="21">
        <v>25790</v>
      </c>
      <c r="J163" s="32">
        <v>25781</v>
      </c>
      <c r="K163" s="7" t="s">
        <v>1104</v>
      </c>
      <c r="L163" s="32">
        <v>27144</v>
      </c>
      <c r="M163" s="7" t="s">
        <v>127</v>
      </c>
      <c r="N163" s="13">
        <v>3.7</v>
      </c>
      <c r="O163" s="13"/>
      <c r="P163" s="7" t="s">
        <v>953</v>
      </c>
      <c r="Q163" s="7" t="s">
        <v>239</v>
      </c>
      <c r="R163" s="7"/>
      <c r="S163" s="7"/>
      <c r="T163" s="22">
        <v>8518</v>
      </c>
      <c r="U163" s="50">
        <f>70-23</f>
        <v>47</v>
      </c>
      <c r="V163" s="50">
        <v>51</v>
      </c>
      <c r="W163" s="7"/>
      <c r="X163" s="9" t="s">
        <v>1364</v>
      </c>
      <c r="Y163" s="7" t="s">
        <v>240</v>
      </c>
      <c r="Z163" s="45" t="s">
        <v>1062</v>
      </c>
      <c r="AA163" s="9" t="s">
        <v>1170</v>
      </c>
      <c r="AB163" s="6"/>
    </row>
    <row r="164" spans="1:32" ht="153">
      <c r="A164" s="65" t="s">
        <v>1636</v>
      </c>
      <c r="B164" s="3" t="s">
        <v>1293</v>
      </c>
      <c r="C164" s="49" t="s">
        <v>953</v>
      </c>
      <c r="D164" s="128" t="s">
        <v>1088</v>
      </c>
      <c r="E164" s="129" t="s">
        <v>1962</v>
      </c>
      <c r="F164" s="129" t="s">
        <v>258</v>
      </c>
      <c r="G164" s="129" t="s">
        <v>631</v>
      </c>
      <c r="H164" s="15">
        <v>1974</v>
      </c>
      <c r="I164" s="22"/>
      <c r="J164" s="33">
        <v>27284</v>
      </c>
      <c r="K164" s="4"/>
      <c r="L164" s="33">
        <v>28025</v>
      </c>
      <c r="M164" s="4" t="s">
        <v>1193</v>
      </c>
      <c r="N164" s="25">
        <v>2</v>
      </c>
      <c r="O164" s="22"/>
      <c r="P164" s="146" t="s">
        <v>960</v>
      </c>
      <c r="Q164" s="146" t="s">
        <v>240</v>
      </c>
      <c r="R164" s="146" t="s">
        <v>953</v>
      </c>
      <c r="S164" s="146" t="s">
        <v>239</v>
      </c>
      <c r="T164" s="133">
        <v>6275</v>
      </c>
      <c r="U164" s="47">
        <f>74-17</f>
        <v>57</v>
      </c>
      <c r="V164" s="47">
        <v>59</v>
      </c>
      <c r="W164" s="44">
        <v>33625</v>
      </c>
      <c r="X164" s="44" t="s">
        <v>240</v>
      </c>
      <c r="Y164" s="44" t="s">
        <v>240</v>
      </c>
      <c r="Z164" s="45" t="s">
        <v>1062</v>
      </c>
      <c r="AA164" s="129" t="s">
        <v>1963</v>
      </c>
      <c r="AB164" s="132" t="s">
        <v>1964</v>
      </c>
    </row>
    <row r="165" spans="1:32" ht="76.5">
      <c r="A165" s="65" t="s">
        <v>1636</v>
      </c>
      <c r="B165" s="3" t="s">
        <v>1293</v>
      </c>
      <c r="C165" s="49" t="s">
        <v>953</v>
      </c>
      <c r="D165" s="128" t="s">
        <v>1089</v>
      </c>
      <c r="E165" s="45" t="s">
        <v>656</v>
      </c>
      <c r="F165" s="45" t="s">
        <v>1418</v>
      </c>
      <c r="G165" s="3" t="s">
        <v>80</v>
      </c>
      <c r="H165" s="13">
        <v>1976</v>
      </c>
      <c r="I165" s="38"/>
      <c r="J165" s="32">
        <v>28026</v>
      </c>
      <c r="K165" s="7" t="s">
        <v>1193</v>
      </c>
      <c r="L165" s="33">
        <v>29265</v>
      </c>
      <c r="M165" s="4"/>
      <c r="N165" s="25">
        <v>4.4000000000000004</v>
      </c>
      <c r="O165" s="133" t="s">
        <v>245</v>
      </c>
      <c r="P165" s="146" t="s">
        <v>1983</v>
      </c>
      <c r="Q165" s="146" t="s">
        <v>239</v>
      </c>
      <c r="R165" s="146" t="s">
        <v>953</v>
      </c>
      <c r="S165" s="146" t="s">
        <v>239</v>
      </c>
      <c r="T165" s="22">
        <v>212</v>
      </c>
      <c r="U165" s="47"/>
      <c r="V165" s="47"/>
      <c r="W165" s="44">
        <v>38317</v>
      </c>
      <c r="X165" s="44" t="s">
        <v>240</v>
      </c>
      <c r="Y165" s="44" t="s">
        <v>240</v>
      </c>
      <c r="Z165" s="45" t="s">
        <v>1062</v>
      </c>
      <c r="AA165" s="3" t="s">
        <v>657</v>
      </c>
      <c r="AB165" s="132" t="s">
        <v>1984</v>
      </c>
    </row>
    <row r="166" spans="1:32" ht="25.5">
      <c r="A166" s="65" t="s">
        <v>1636</v>
      </c>
      <c r="B166" s="3" t="s">
        <v>1293</v>
      </c>
      <c r="C166" s="49" t="s">
        <v>953</v>
      </c>
      <c r="D166" s="3" t="s">
        <v>78</v>
      </c>
      <c r="E166" s="3" t="s">
        <v>79</v>
      </c>
      <c r="F166" s="3" t="s">
        <v>1418</v>
      </c>
      <c r="G166" s="3" t="s">
        <v>80</v>
      </c>
      <c r="H166" s="15">
        <v>1980</v>
      </c>
      <c r="I166" s="22"/>
      <c r="J166" s="33">
        <v>29265</v>
      </c>
      <c r="K166" s="4"/>
      <c r="L166" s="33">
        <v>29859</v>
      </c>
      <c r="M166" s="4"/>
      <c r="N166" s="25">
        <v>1.6</v>
      </c>
      <c r="O166" s="22" t="s">
        <v>3</v>
      </c>
      <c r="P166" s="45" t="s">
        <v>1090</v>
      </c>
      <c r="Q166" s="45" t="s">
        <v>239</v>
      </c>
      <c r="R166" s="45" t="s">
        <v>1090</v>
      </c>
      <c r="S166" s="45" t="s">
        <v>239</v>
      </c>
      <c r="T166" s="25">
        <v>1946</v>
      </c>
      <c r="U166" s="47">
        <f>80-46</f>
        <v>34</v>
      </c>
      <c r="V166" s="47">
        <v>35</v>
      </c>
      <c r="W166" s="44"/>
      <c r="X166" s="44" t="s">
        <v>240</v>
      </c>
      <c r="Y166" s="38" t="s">
        <v>832</v>
      </c>
      <c r="Z166" s="45" t="s">
        <v>1062</v>
      </c>
      <c r="AA166" s="3" t="s">
        <v>306</v>
      </c>
      <c r="AB166" s="6"/>
    </row>
    <row r="167" spans="1:32" ht="25.5">
      <c r="A167" s="65" t="s">
        <v>1636</v>
      </c>
      <c r="B167" s="3" t="s">
        <v>1293</v>
      </c>
      <c r="C167" s="49" t="s">
        <v>953</v>
      </c>
      <c r="D167" s="3" t="s">
        <v>308</v>
      </c>
      <c r="E167" s="3" t="s">
        <v>1072</v>
      </c>
      <c r="F167" s="3" t="s">
        <v>1418</v>
      </c>
      <c r="G167" s="3" t="s">
        <v>80</v>
      </c>
      <c r="H167" s="15">
        <v>1981</v>
      </c>
      <c r="I167" s="22"/>
      <c r="J167" s="33">
        <v>29903</v>
      </c>
      <c r="K167" s="4"/>
      <c r="L167" s="33">
        <v>30508</v>
      </c>
      <c r="M167" s="28"/>
      <c r="N167" s="25">
        <v>1.7</v>
      </c>
      <c r="O167" s="22" t="s">
        <v>3</v>
      </c>
      <c r="P167" s="45"/>
      <c r="Q167" s="45"/>
      <c r="R167" s="45"/>
      <c r="S167" s="45"/>
      <c r="T167" s="22">
        <v>18980</v>
      </c>
      <c r="U167" s="47">
        <v>30</v>
      </c>
      <c r="V167" s="47">
        <v>31</v>
      </c>
      <c r="W167" s="44"/>
      <c r="X167" s="44" t="s">
        <v>240</v>
      </c>
      <c r="Y167" s="38" t="s">
        <v>706</v>
      </c>
      <c r="Z167" s="45" t="s">
        <v>1062</v>
      </c>
      <c r="AA167" s="9" t="s">
        <v>589</v>
      </c>
      <c r="AB167" s="6"/>
    </row>
    <row r="168" spans="1:32" ht="25.5">
      <c r="A168" s="65" t="s">
        <v>1636</v>
      </c>
      <c r="B168" s="3" t="s">
        <v>1293</v>
      </c>
      <c r="C168" s="49" t="s">
        <v>953</v>
      </c>
      <c r="D168" s="3" t="s">
        <v>311</v>
      </c>
      <c r="E168" s="3" t="s">
        <v>889</v>
      </c>
      <c r="F168" s="3"/>
      <c r="G168" s="3" t="s">
        <v>80</v>
      </c>
      <c r="H168" s="15">
        <v>1983</v>
      </c>
      <c r="I168" s="22"/>
      <c r="J168" s="33">
        <v>30582</v>
      </c>
      <c r="K168" s="4"/>
      <c r="L168" s="33">
        <v>31418</v>
      </c>
      <c r="M168" s="28"/>
      <c r="N168" s="25">
        <v>2.2999999999999998</v>
      </c>
      <c r="O168" s="22" t="s">
        <v>245</v>
      </c>
      <c r="P168" s="45"/>
      <c r="Q168" s="45"/>
      <c r="R168" s="45"/>
      <c r="S168" s="45"/>
      <c r="T168" s="25">
        <v>1936</v>
      </c>
      <c r="U168" s="47">
        <f>83-36</f>
        <v>47</v>
      </c>
      <c r="V168" s="47">
        <v>49</v>
      </c>
      <c r="W168" s="44"/>
      <c r="X168" s="44" t="s">
        <v>240</v>
      </c>
      <c r="Y168" s="38" t="s">
        <v>1127</v>
      </c>
      <c r="Z168" s="45" t="s">
        <v>1062</v>
      </c>
      <c r="AA168" s="9"/>
      <c r="AB168" s="6"/>
      <c r="AF168" s="2"/>
    </row>
    <row r="169" spans="1:32">
      <c r="A169" s="65" t="s">
        <v>1636</v>
      </c>
      <c r="B169" s="3" t="s">
        <v>1293</v>
      </c>
      <c r="C169" s="49" t="s">
        <v>953</v>
      </c>
      <c r="D169" s="3" t="s">
        <v>309</v>
      </c>
      <c r="E169" s="3"/>
      <c r="F169" s="3"/>
      <c r="G169" s="3"/>
      <c r="H169" s="15">
        <v>1983</v>
      </c>
      <c r="I169" s="22"/>
      <c r="J169" s="33">
        <v>30508</v>
      </c>
      <c r="K169" s="4"/>
      <c r="L169" s="33"/>
      <c r="M169" s="28"/>
      <c r="N169" s="25">
        <v>0.1</v>
      </c>
      <c r="O169" s="22"/>
      <c r="P169" s="45"/>
      <c r="Q169" s="45"/>
      <c r="R169" s="45"/>
      <c r="S169" s="45"/>
      <c r="T169" s="25"/>
      <c r="U169" s="47"/>
      <c r="V169" s="47"/>
      <c r="W169" s="44"/>
      <c r="X169" s="44" t="s">
        <v>240</v>
      </c>
      <c r="Y169" s="44" t="s">
        <v>240</v>
      </c>
      <c r="Z169" s="45" t="s">
        <v>1062</v>
      </c>
      <c r="AA169" s="9" t="s">
        <v>310</v>
      </c>
      <c r="AB169" s="6"/>
      <c r="AF169" s="2"/>
    </row>
    <row r="170" spans="1:32" ht="25.5">
      <c r="A170" s="65" t="s">
        <v>1636</v>
      </c>
      <c r="B170" s="3" t="s">
        <v>1293</v>
      </c>
      <c r="C170" s="49" t="s">
        <v>953</v>
      </c>
      <c r="D170" s="3" t="s">
        <v>312</v>
      </c>
      <c r="E170" s="3"/>
      <c r="F170" s="3"/>
      <c r="G170" s="3"/>
      <c r="H170" s="15">
        <v>1986</v>
      </c>
      <c r="I170" s="22"/>
      <c r="J170" s="33">
        <v>31418</v>
      </c>
      <c r="K170" s="4"/>
      <c r="L170" s="33">
        <v>32146</v>
      </c>
      <c r="M170" s="28"/>
      <c r="N170" s="25">
        <v>2</v>
      </c>
      <c r="O170" s="22"/>
      <c r="P170" s="45"/>
      <c r="Q170" s="45"/>
      <c r="R170" s="45"/>
      <c r="S170" s="45"/>
      <c r="T170" s="25"/>
      <c r="U170" s="47"/>
      <c r="V170" s="47"/>
      <c r="W170" s="44"/>
      <c r="X170" s="44" t="s">
        <v>240</v>
      </c>
      <c r="Y170" s="38" t="s">
        <v>833</v>
      </c>
      <c r="Z170" s="45" t="s">
        <v>1062</v>
      </c>
      <c r="AA170" s="9"/>
      <c r="AB170" s="6"/>
      <c r="AF170" s="2"/>
    </row>
    <row r="171" spans="1:32">
      <c r="A171" s="65" t="s">
        <v>1636</v>
      </c>
      <c r="B171" s="3" t="s">
        <v>1293</v>
      </c>
      <c r="C171" s="49" t="s">
        <v>953</v>
      </c>
      <c r="D171" s="3" t="s">
        <v>1420</v>
      </c>
      <c r="E171" s="3"/>
      <c r="F171" s="3"/>
      <c r="G171" s="3"/>
      <c r="H171" s="15">
        <v>1988</v>
      </c>
      <c r="I171" s="22"/>
      <c r="J171" s="33">
        <v>32146</v>
      </c>
      <c r="K171" s="4"/>
      <c r="L171" s="33">
        <v>32909</v>
      </c>
      <c r="M171" s="28"/>
      <c r="N171" s="25">
        <v>2</v>
      </c>
      <c r="O171" s="22"/>
      <c r="P171" s="45"/>
      <c r="Q171" s="45"/>
      <c r="R171" s="45"/>
      <c r="S171" s="45"/>
      <c r="T171" s="25"/>
      <c r="U171" s="47"/>
      <c r="V171" s="47"/>
      <c r="W171" s="44"/>
      <c r="X171" s="44" t="s">
        <v>240</v>
      </c>
      <c r="Y171" s="44" t="s">
        <v>240</v>
      </c>
      <c r="Z171" s="45" t="s">
        <v>1062</v>
      </c>
      <c r="AA171" s="9"/>
      <c r="AB171" s="6"/>
      <c r="AF171" s="2"/>
    </row>
    <row r="172" spans="1:32" ht="25.5">
      <c r="A172" s="65" t="s">
        <v>1636</v>
      </c>
      <c r="B172" s="3" t="s">
        <v>1293</v>
      </c>
      <c r="C172" s="49" t="s">
        <v>953</v>
      </c>
      <c r="D172" s="3" t="s">
        <v>1422</v>
      </c>
      <c r="E172" s="3" t="s">
        <v>889</v>
      </c>
      <c r="F172" s="3" t="s">
        <v>1418</v>
      </c>
      <c r="G172" s="3" t="s">
        <v>1372</v>
      </c>
      <c r="H172" s="15">
        <v>1990</v>
      </c>
      <c r="I172" s="22"/>
      <c r="J172" s="33">
        <v>32909</v>
      </c>
      <c r="K172" s="4"/>
      <c r="L172" s="33">
        <v>33588</v>
      </c>
      <c r="M172" s="28"/>
      <c r="N172" s="25">
        <v>1.7</v>
      </c>
      <c r="O172" s="22" t="s">
        <v>3</v>
      </c>
      <c r="P172" s="45" t="s">
        <v>1169</v>
      </c>
      <c r="Q172" s="45" t="s">
        <v>239</v>
      </c>
      <c r="R172" s="45" t="s">
        <v>1169</v>
      </c>
      <c r="S172" s="45" t="s">
        <v>239</v>
      </c>
      <c r="T172" s="22">
        <v>19341</v>
      </c>
      <c r="U172" s="47">
        <v>37</v>
      </c>
      <c r="V172" s="47">
        <v>39</v>
      </c>
      <c r="W172" s="44"/>
      <c r="X172" s="44" t="s">
        <v>240</v>
      </c>
      <c r="Y172" s="38" t="s">
        <v>185</v>
      </c>
      <c r="Z172" s="45" t="s">
        <v>1062</v>
      </c>
      <c r="AA172" s="9" t="s">
        <v>186</v>
      </c>
      <c r="AB172" s="132" t="s">
        <v>2047</v>
      </c>
      <c r="AF172" s="2"/>
    </row>
    <row r="173" spans="1:32" ht="38.25">
      <c r="A173" s="65" t="s">
        <v>1636</v>
      </c>
      <c r="B173" s="3" t="s">
        <v>1293</v>
      </c>
      <c r="C173" s="49" t="s">
        <v>953</v>
      </c>
      <c r="D173" s="3" t="s">
        <v>1423</v>
      </c>
      <c r="E173" s="3" t="s">
        <v>727</v>
      </c>
      <c r="F173" s="3" t="s">
        <v>1380</v>
      </c>
      <c r="G173" s="3" t="s">
        <v>80</v>
      </c>
      <c r="H173" s="15">
        <v>1991</v>
      </c>
      <c r="I173" s="22"/>
      <c r="J173" s="33">
        <v>33588</v>
      </c>
      <c r="K173" s="4"/>
      <c r="L173" s="33">
        <v>35021</v>
      </c>
      <c r="M173" s="28"/>
      <c r="N173" s="25">
        <v>4</v>
      </c>
      <c r="O173" s="22" t="s">
        <v>3</v>
      </c>
      <c r="P173" s="45" t="s">
        <v>537</v>
      </c>
      <c r="Q173" s="45" t="s">
        <v>239</v>
      </c>
      <c r="R173" s="45"/>
      <c r="S173" s="45"/>
      <c r="T173" s="22">
        <v>20314</v>
      </c>
      <c r="U173" s="47">
        <v>36</v>
      </c>
      <c r="V173" s="47">
        <v>40</v>
      </c>
      <c r="W173" s="44"/>
      <c r="X173" s="44" t="s">
        <v>240</v>
      </c>
      <c r="Y173" s="44" t="s">
        <v>240</v>
      </c>
      <c r="Z173" s="45" t="s">
        <v>1062</v>
      </c>
      <c r="AA173" s="9" t="s">
        <v>1321</v>
      </c>
      <c r="AB173" s="6" t="s">
        <v>677</v>
      </c>
      <c r="AF173" s="2"/>
    </row>
    <row r="174" spans="1:32" ht="51">
      <c r="A174" s="65" t="s">
        <v>1636</v>
      </c>
      <c r="B174" s="3" t="s">
        <v>1293</v>
      </c>
      <c r="C174" s="49" t="s">
        <v>953</v>
      </c>
      <c r="D174" s="3" t="s">
        <v>590</v>
      </c>
      <c r="E174" s="3" t="s">
        <v>217</v>
      </c>
      <c r="F174" s="3" t="s">
        <v>1418</v>
      </c>
      <c r="G174" s="3" t="s">
        <v>80</v>
      </c>
      <c r="H174" s="15">
        <v>1995</v>
      </c>
      <c r="I174" s="22"/>
      <c r="J174" s="33">
        <v>35021</v>
      </c>
      <c r="K174" s="4"/>
      <c r="L174" s="33">
        <v>36401</v>
      </c>
      <c r="M174" s="28"/>
      <c r="N174" s="25">
        <v>3.75</v>
      </c>
      <c r="O174" s="22" t="s">
        <v>245</v>
      </c>
      <c r="P174" s="45"/>
      <c r="Q174" s="45"/>
      <c r="R174" s="45"/>
      <c r="S174" s="45"/>
      <c r="T174" s="22">
        <v>19141</v>
      </c>
      <c r="U174" s="47">
        <f>95-52</f>
        <v>43</v>
      </c>
      <c r="V174" s="47">
        <v>47</v>
      </c>
      <c r="W174" s="44"/>
      <c r="X174" s="44" t="s">
        <v>240</v>
      </c>
      <c r="Y174" s="38" t="s">
        <v>591</v>
      </c>
      <c r="Z174" s="45" t="s">
        <v>1062</v>
      </c>
      <c r="AA174" s="9" t="s">
        <v>592</v>
      </c>
      <c r="AB174" s="6"/>
      <c r="AF174" s="2"/>
    </row>
    <row r="175" spans="1:32" ht="38.25">
      <c r="A175" s="65" t="s">
        <v>1636</v>
      </c>
      <c r="B175" s="3" t="s">
        <v>1293</v>
      </c>
      <c r="C175" s="49" t="s">
        <v>953</v>
      </c>
      <c r="D175" s="49" t="s">
        <v>1058</v>
      </c>
      <c r="E175" s="45" t="s">
        <v>1411</v>
      </c>
      <c r="F175" s="45" t="s">
        <v>258</v>
      </c>
      <c r="G175" s="129" t="s">
        <v>1372</v>
      </c>
      <c r="H175" s="38">
        <v>1999</v>
      </c>
      <c r="I175" s="22"/>
      <c r="J175" s="22">
        <v>36401</v>
      </c>
      <c r="K175" s="28"/>
      <c r="L175" s="22">
        <v>37376</v>
      </c>
      <c r="M175" s="4"/>
      <c r="N175" s="25">
        <v>2.7</v>
      </c>
      <c r="O175" s="22" t="s">
        <v>245</v>
      </c>
      <c r="P175" s="45" t="s">
        <v>1412</v>
      </c>
      <c r="Q175" s="45" t="s">
        <v>240</v>
      </c>
      <c r="R175" s="45" t="s">
        <v>1413</v>
      </c>
      <c r="S175" s="45" t="s">
        <v>239</v>
      </c>
      <c r="T175" s="22">
        <v>16866</v>
      </c>
      <c r="U175" s="47">
        <v>53</v>
      </c>
      <c r="V175" s="47">
        <v>56</v>
      </c>
      <c r="W175" s="44"/>
      <c r="X175" s="44" t="s">
        <v>240</v>
      </c>
      <c r="Y175" s="38" t="s">
        <v>1168</v>
      </c>
      <c r="Z175" s="45" t="s">
        <v>1062</v>
      </c>
      <c r="AA175" s="129" t="s">
        <v>1998</v>
      </c>
      <c r="AB175" s="6"/>
      <c r="AF175" s="2"/>
    </row>
    <row r="176" spans="1:32" ht="25.5">
      <c r="A176" s="65" t="s">
        <v>1636</v>
      </c>
      <c r="B176" s="3" t="s">
        <v>1293</v>
      </c>
      <c r="C176" s="49" t="s">
        <v>953</v>
      </c>
      <c r="D176" s="45" t="s">
        <v>292</v>
      </c>
      <c r="E176" s="18" t="s">
        <v>293</v>
      </c>
      <c r="F176" s="18" t="s">
        <v>1418</v>
      </c>
      <c r="G176" s="3" t="s">
        <v>80</v>
      </c>
      <c r="H176" s="38">
        <v>2002</v>
      </c>
      <c r="I176" s="22"/>
      <c r="J176" s="22">
        <v>37376</v>
      </c>
      <c r="K176" s="28"/>
      <c r="L176" s="22">
        <v>38447</v>
      </c>
      <c r="M176" s="4"/>
      <c r="N176" s="25">
        <v>3</v>
      </c>
      <c r="O176" s="15" t="s">
        <v>3</v>
      </c>
      <c r="P176" s="45" t="s">
        <v>295</v>
      </c>
      <c r="Q176" s="45" t="s">
        <v>239</v>
      </c>
      <c r="R176" s="45" t="s">
        <v>295</v>
      </c>
      <c r="S176" s="45" t="s">
        <v>239</v>
      </c>
      <c r="T176" s="22">
        <v>18160</v>
      </c>
      <c r="U176" s="47">
        <f>2002-1949</f>
        <v>53</v>
      </c>
      <c r="V176" s="47">
        <v>56</v>
      </c>
      <c r="W176" s="44"/>
      <c r="X176" s="44" t="s">
        <v>240</v>
      </c>
      <c r="Y176" s="38" t="s">
        <v>1168</v>
      </c>
      <c r="Z176" s="45" t="s">
        <v>1062</v>
      </c>
      <c r="AA176" s="3" t="s">
        <v>294</v>
      </c>
      <c r="AB176" s="6"/>
      <c r="AF176" s="2"/>
    </row>
    <row r="177" spans="1:32" ht="25.5">
      <c r="A177" s="65" t="s">
        <v>1636</v>
      </c>
      <c r="B177" s="3" t="s">
        <v>1293</v>
      </c>
      <c r="C177" s="49" t="s">
        <v>953</v>
      </c>
      <c r="D177" s="49" t="s">
        <v>202</v>
      </c>
      <c r="E177" s="45" t="s">
        <v>4</v>
      </c>
      <c r="F177" s="45" t="s">
        <v>258</v>
      </c>
      <c r="G177" s="3" t="s">
        <v>80</v>
      </c>
      <c r="H177" s="38">
        <v>2005</v>
      </c>
      <c r="I177" s="33">
        <v>38447</v>
      </c>
      <c r="J177" s="33">
        <v>38442</v>
      </c>
      <c r="K177" s="28"/>
      <c r="L177" s="22">
        <v>40715</v>
      </c>
      <c r="M177" s="4"/>
      <c r="N177" s="25">
        <v>6.25</v>
      </c>
      <c r="O177" s="22" t="s">
        <v>245</v>
      </c>
      <c r="P177" s="45"/>
      <c r="Q177" s="45"/>
      <c r="R177" s="45" t="s">
        <v>953</v>
      </c>
      <c r="S177" s="45" t="s">
        <v>239</v>
      </c>
      <c r="T177" s="22"/>
      <c r="U177" s="47"/>
      <c r="V177" s="47"/>
      <c r="W177" s="44"/>
      <c r="X177" s="44" t="s">
        <v>240</v>
      </c>
      <c r="Y177" s="38" t="s">
        <v>240</v>
      </c>
      <c r="Z177" s="45" t="s">
        <v>1062</v>
      </c>
      <c r="AA177" s="3"/>
      <c r="AB177" s="6"/>
      <c r="AF177" s="2"/>
    </row>
    <row r="178" spans="1:32" ht="25.5">
      <c r="A178" s="30" t="s">
        <v>545</v>
      </c>
      <c r="B178" s="38"/>
      <c r="C178" s="7" t="s">
        <v>953</v>
      </c>
      <c r="D178" s="7" t="s">
        <v>1024</v>
      </c>
      <c r="E178" s="7" t="s">
        <v>948</v>
      </c>
      <c r="F178" s="38"/>
      <c r="G178" s="38"/>
      <c r="H178" s="13">
        <v>1954</v>
      </c>
      <c r="I178" s="13"/>
      <c r="J178" s="32" t="s">
        <v>544</v>
      </c>
      <c r="K178" s="7" t="s">
        <v>544</v>
      </c>
      <c r="L178" s="23">
        <v>19842</v>
      </c>
      <c r="M178" s="7" t="s">
        <v>436</v>
      </c>
      <c r="N178" s="13"/>
      <c r="O178" s="38"/>
      <c r="P178" s="38"/>
      <c r="Q178" s="38"/>
      <c r="R178" s="37"/>
      <c r="S178" s="37"/>
      <c r="T178" s="111"/>
      <c r="U178" s="139"/>
      <c r="V178" s="139"/>
      <c r="W178" s="37"/>
      <c r="X178" s="37"/>
      <c r="Y178" s="37"/>
      <c r="Z178" s="7" t="s">
        <v>1062</v>
      </c>
      <c r="AA178" s="7" t="s">
        <v>1136</v>
      </c>
      <c r="AB178" s="112"/>
      <c r="AF178" s="2"/>
    </row>
    <row r="179" spans="1:32" ht="89.25">
      <c r="A179" s="30" t="s">
        <v>545</v>
      </c>
      <c r="B179" s="38"/>
      <c r="C179" s="7" t="s">
        <v>953</v>
      </c>
      <c r="D179" s="7" t="s">
        <v>1074</v>
      </c>
      <c r="E179" s="7" t="s">
        <v>948</v>
      </c>
      <c r="F179" s="38"/>
      <c r="G179" s="38"/>
      <c r="H179" s="13">
        <v>1954</v>
      </c>
      <c r="I179" s="13">
        <v>1954</v>
      </c>
      <c r="J179" s="32">
        <v>19842</v>
      </c>
      <c r="K179" s="7" t="s">
        <v>436</v>
      </c>
      <c r="L179" s="23">
        <v>20998</v>
      </c>
      <c r="M179" s="7" t="s">
        <v>437</v>
      </c>
      <c r="N179" s="13">
        <v>3</v>
      </c>
      <c r="O179" s="38"/>
      <c r="P179" s="38"/>
      <c r="Q179" s="38"/>
      <c r="R179" s="37"/>
      <c r="S179" s="37"/>
      <c r="T179" s="111"/>
      <c r="U179" s="139"/>
      <c r="V179" s="139"/>
      <c r="W179" s="37"/>
      <c r="X179" s="37"/>
      <c r="Y179" s="37"/>
      <c r="Z179" s="7" t="s">
        <v>1062</v>
      </c>
      <c r="AA179" s="7" t="s">
        <v>1147</v>
      </c>
      <c r="AB179" s="112"/>
      <c r="AF179" s="2"/>
    </row>
    <row r="180" spans="1:32" ht="25.5">
      <c r="A180" s="30" t="s">
        <v>545</v>
      </c>
      <c r="B180" s="38"/>
      <c r="C180" s="7" t="s">
        <v>953</v>
      </c>
      <c r="D180" s="7" t="s">
        <v>1025</v>
      </c>
      <c r="E180" s="7" t="s">
        <v>948</v>
      </c>
      <c r="F180" s="38"/>
      <c r="G180" s="38"/>
      <c r="H180" s="13">
        <v>1961</v>
      </c>
      <c r="I180" s="13">
        <v>1961</v>
      </c>
      <c r="J180" s="32">
        <v>22410</v>
      </c>
      <c r="K180" s="7" t="s">
        <v>1344</v>
      </c>
      <c r="L180" s="23">
        <v>25764</v>
      </c>
      <c r="M180" s="7" t="s">
        <v>159</v>
      </c>
      <c r="N180" s="13">
        <v>9</v>
      </c>
      <c r="O180" s="38"/>
      <c r="P180" s="38"/>
      <c r="Q180" s="38"/>
      <c r="R180" s="37"/>
      <c r="S180" s="37"/>
      <c r="T180" s="111"/>
      <c r="U180" s="139"/>
      <c r="V180" s="139"/>
      <c r="W180" s="37"/>
      <c r="X180" s="37"/>
      <c r="Y180" s="37"/>
      <c r="Z180" s="7" t="s">
        <v>1062</v>
      </c>
      <c r="AA180" s="7" t="s">
        <v>1200</v>
      </c>
      <c r="AB180" s="112"/>
      <c r="AF180" s="2"/>
    </row>
    <row r="181" spans="1:32">
      <c r="A181" s="65" t="s">
        <v>1636</v>
      </c>
      <c r="B181" s="3" t="s">
        <v>1293</v>
      </c>
      <c r="C181" s="49" t="s">
        <v>955</v>
      </c>
      <c r="D181" s="49" t="s">
        <v>1874</v>
      </c>
      <c r="E181" s="3" t="s">
        <v>1394</v>
      </c>
      <c r="F181" s="3" t="s">
        <v>568</v>
      </c>
      <c r="G181" s="52" t="s">
        <v>80</v>
      </c>
      <c r="H181" s="15">
        <v>1934</v>
      </c>
      <c r="I181" s="22"/>
      <c r="J181" s="33">
        <v>12757</v>
      </c>
      <c r="K181" s="4"/>
      <c r="L181" s="33">
        <v>13153</v>
      </c>
      <c r="M181" s="4" t="s">
        <v>893</v>
      </c>
      <c r="N181" s="25">
        <v>1.1000000000000001</v>
      </c>
      <c r="O181" s="22"/>
      <c r="P181" s="44"/>
      <c r="Q181" s="44"/>
      <c r="R181" s="44"/>
      <c r="S181" s="44"/>
      <c r="T181" s="22"/>
      <c r="U181" s="47"/>
      <c r="V181" s="47"/>
      <c r="W181" s="44"/>
      <c r="X181" s="44" t="s">
        <v>240</v>
      </c>
      <c r="Y181" s="44" t="s">
        <v>240</v>
      </c>
      <c r="Z181" s="45" t="s">
        <v>1062</v>
      </c>
      <c r="AA181" s="3" t="s">
        <v>1052</v>
      </c>
      <c r="AB181" s="6"/>
      <c r="AF181" s="2"/>
    </row>
    <row r="182" spans="1:32" ht="63.75">
      <c r="A182" s="65" t="s">
        <v>1636</v>
      </c>
      <c r="B182" s="3" t="s">
        <v>1293</v>
      </c>
      <c r="C182" s="49" t="s">
        <v>955</v>
      </c>
      <c r="D182" s="49" t="s">
        <v>721</v>
      </c>
      <c r="E182" s="3" t="s">
        <v>895</v>
      </c>
      <c r="F182" s="3" t="s">
        <v>1418</v>
      </c>
      <c r="G182" s="3" t="s">
        <v>80</v>
      </c>
      <c r="H182" s="15">
        <v>1936</v>
      </c>
      <c r="I182" s="22"/>
      <c r="J182" s="33">
        <v>13153</v>
      </c>
      <c r="K182" s="4" t="s">
        <v>893</v>
      </c>
      <c r="L182" s="33">
        <v>13885</v>
      </c>
      <c r="M182" s="4"/>
      <c r="N182" s="25">
        <v>2</v>
      </c>
      <c r="O182" s="22"/>
      <c r="P182" s="44" t="s">
        <v>685</v>
      </c>
      <c r="Q182" s="44" t="s">
        <v>240</v>
      </c>
      <c r="R182" s="44"/>
      <c r="S182" s="44"/>
      <c r="T182" s="133" t="s">
        <v>1928</v>
      </c>
      <c r="U182" s="47">
        <v>43</v>
      </c>
      <c r="V182" s="47">
        <v>45</v>
      </c>
      <c r="W182" s="44">
        <v>27331</v>
      </c>
      <c r="X182" s="18" t="s">
        <v>720</v>
      </c>
      <c r="Y182" s="44" t="s">
        <v>240</v>
      </c>
      <c r="Z182" s="45" t="s">
        <v>1062</v>
      </c>
      <c r="AA182" s="3" t="s">
        <v>687</v>
      </c>
      <c r="AB182" s="6"/>
      <c r="AF182" s="2"/>
    </row>
    <row r="183" spans="1:32">
      <c r="A183" s="65" t="s">
        <v>1636</v>
      </c>
      <c r="B183" s="3" t="s">
        <v>1293</v>
      </c>
      <c r="C183" s="49" t="s">
        <v>955</v>
      </c>
      <c r="D183" s="49" t="s">
        <v>686</v>
      </c>
      <c r="E183" s="3"/>
      <c r="F183" s="3"/>
      <c r="G183" s="3"/>
      <c r="H183" s="15">
        <v>1938</v>
      </c>
      <c r="I183" s="22"/>
      <c r="J183" s="33">
        <v>13885</v>
      </c>
      <c r="K183" s="4"/>
      <c r="L183" s="33">
        <v>14314</v>
      </c>
      <c r="M183" s="4"/>
      <c r="N183" s="25">
        <v>1.2</v>
      </c>
      <c r="O183" s="22"/>
      <c r="P183" s="44"/>
      <c r="Q183" s="44"/>
      <c r="R183" s="44"/>
      <c r="S183" s="44"/>
      <c r="T183" s="22"/>
      <c r="U183" s="47"/>
      <c r="V183" s="47"/>
      <c r="W183" s="44"/>
      <c r="X183" s="18" t="s">
        <v>240</v>
      </c>
      <c r="Y183" s="44" t="s">
        <v>240</v>
      </c>
      <c r="Z183" s="45" t="s">
        <v>1062</v>
      </c>
      <c r="AA183" s="3"/>
      <c r="AB183" s="6"/>
      <c r="AF183" s="2"/>
    </row>
    <row r="184" spans="1:32" ht="25.5">
      <c r="A184" s="65" t="s">
        <v>1636</v>
      </c>
      <c r="B184" s="3" t="s">
        <v>1293</v>
      </c>
      <c r="C184" s="49" t="s">
        <v>955</v>
      </c>
      <c r="D184" s="49" t="s">
        <v>1157</v>
      </c>
      <c r="E184" s="3" t="s">
        <v>948</v>
      </c>
      <c r="F184" s="3"/>
      <c r="G184" s="3" t="s">
        <v>1421</v>
      </c>
      <c r="H184" s="15">
        <v>1939</v>
      </c>
      <c r="I184" s="22"/>
      <c r="J184" s="33">
        <v>14314</v>
      </c>
      <c r="K184" s="4"/>
      <c r="L184" s="34">
        <v>16371</v>
      </c>
      <c r="M184" s="10" t="s">
        <v>382</v>
      </c>
      <c r="N184" s="25">
        <v>5.6</v>
      </c>
      <c r="O184" s="22"/>
      <c r="P184" s="44"/>
      <c r="Q184" s="44"/>
      <c r="R184" s="44"/>
      <c r="S184" s="44"/>
      <c r="T184" s="22"/>
      <c r="U184" s="47"/>
      <c r="V184" s="47"/>
      <c r="W184" s="44"/>
      <c r="X184" s="44" t="s">
        <v>240</v>
      </c>
      <c r="Y184" s="44" t="s">
        <v>240</v>
      </c>
      <c r="Z184" s="45" t="s">
        <v>1062</v>
      </c>
      <c r="AA184" s="3" t="s">
        <v>566</v>
      </c>
      <c r="AB184" s="6"/>
      <c r="AF184" s="2"/>
    </row>
    <row r="185" spans="1:32" ht="25.5">
      <c r="A185" s="65" t="s">
        <v>1636</v>
      </c>
      <c r="B185" s="3" t="s">
        <v>1293</v>
      </c>
      <c r="C185" s="49" t="s">
        <v>955</v>
      </c>
      <c r="D185" s="49" t="s">
        <v>1159</v>
      </c>
      <c r="E185" s="3" t="s">
        <v>104</v>
      </c>
      <c r="F185" s="3" t="s">
        <v>568</v>
      </c>
      <c r="G185" s="52" t="s">
        <v>80</v>
      </c>
      <c r="H185" s="15">
        <v>1944</v>
      </c>
      <c r="I185" s="22"/>
      <c r="J185" s="34">
        <v>16371</v>
      </c>
      <c r="K185" s="10" t="s">
        <v>382</v>
      </c>
      <c r="L185" s="33">
        <v>16953</v>
      </c>
      <c r="M185" s="4" t="s">
        <v>160</v>
      </c>
      <c r="N185" s="25">
        <v>1.5</v>
      </c>
      <c r="O185" s="22"/>
      <c r="P185" s="44"/>
      <c r="Q185" s="44"/>
      <c r="R185" s="44"/>
      <c r="S185" s="44"/>
      <c r="T185" s="22"/>
      <c r="U185" s="47"/>
      <c r="V185" s="47"/>
      <c r="W185" s="44"/>
      <c r="X185" s="44" t="s">
        <v>240</v>
      </c>
      <c r="Y185" s="44" t="s">
        <v>240</v>
      </c>
      <c r="Z185" s="45" t="s">
        <v>1062</v>
      </c>
      <c r="AA185" s="3" t="s">
        <v>331</v>
      </c>
      <c r="AB185" s="6" t="s">
        <v>149</v>
      </c>
      <c r="AF185" s="2"/>
    </row>
    <row r="186" spans="1:32" ht="51">
      <c r="A186" s="65" t="s">
        <v>1636</v>
      </c>
      <c r="B186" s="9" t="s">
        <v>1293</v>
      </c>
      <c r="C186" s="10" t="s">
        <v>955</v>
      </c>
      <c r="D186" s="10" t="s">
        <v>899</v>
      </c>
      <c r="E186" s="9" t="s">
        <v>76</v>
      </c>
      <c r="F186" s="9" t="s">
        <v>77</v>
      </c>
      <c r="G186" s="9"/>
      <c r="H186" s="14">
        <v>1946</v>
      </c>
      <c r="I186" s="21"/>
      <c r="J186" s="34">
        <v>16953</v>
      </c>
      <c r="K186" s="7" t="s">
        <v>160</v>
      </c>
      <c r="L186" s="32" t="s">
        <v>809</v>
      </c>
      <c r="M186" s="7" t="s">
        <v>1105</v>
      </c>
      <c r="N186" s="13">
        <v>22.25</v>
      </c>
      <c r="O186" s="13"/>
      <c r="P186" s="7"/>
      <c r="Q186" s="7"/>
      <c r="R186" s="7"/>
      <c r="S186" s="7"/>
      <c r="T186" s="21"/>
      <c r="U186" s="98"/>
      <c r="V186" s="98"/>
      <c r="W186" s="46"/>
      <c r="X186" s="46" t="s">
        <v>240</v>
      </c>
      <c r="Y186" s="46" t="s">
        <v>240</v>
      </c>
      <c r="Z186" s="45" t="s">
        <v>1062</v>
      </c>
      <c r="AA186" s="9" t="s">
        <v>1397</v>
      </c>
      <c r="AB186" s="42" t="s">
        <v>45</v>
      </c>
      <c r="AC186" s="110"/>
      <c r="AF186" s="2"/>
    </row>
    <row r="187" spans="1:32" ht="25.5">
      <c r="A187" s="65" t="s">
        <v>1636</v>
      </c>
      <c r="B187" s="9" t="s">
        <v>1293</v>
      </c>
      <c r="C187" s="7" t="s">
        <v>955</v>
      </c>
      <c r="D187" s="7" t="s">
        <v>989</v>
      </c>
      <c r="E187" s="9" t="s">
        <v>31</v>
      </c>
      <c r="F187" s="7"/>
      <c r="G187" s="7" t="s">
        <v>80</v>
      </c>
      <c r="H187" s="13">
        <v>1968</v>
      </c>
      <c r="I187" s="23">
        <v>25093</v>
      </c>
      <c r="J187" s="32">
        <v>25087</v>
      </c>
      <c r="K187" s="7" t="s">
        <v>451</v>
      </c>
      <c r="L187" s="32">
        <v>26628</v>
      </c>
      <c r="M187" s="7" t="s">
        <v>18</v>
      </c>
      <c r="N187" s="13">
        <v>4.2</v>
      </c>
      <c r="O187" s="13"/>
      <c r="P187" s="7"/>
      <c r="Q187" s="7"/>
      <c r="R187" s="7"/>
      <c r="S187" s="7"/>
      <c r="T187" s="13"/>
      <c r="U187" s="50"/>
      <c r="V187" s="50"/>
      <c r="W187" s="7"/>
      <c r="X187" s="7" t="s">
        <v>240</v>
      </c>
      <c r="Y187" s="7" t="s">
        <v>240</v>
      </c>
      <c r="Z187" s="45" t="s">
        <v>1062</v>
      </c>
      <c r="AA187" s="3" t="s">
        <v>922</v>
      </c>
      <c r="AB187" s="42" t="s">
        <v>45</v>
      </c>
      <c r="AC187" s="110"/>
      <c r="AF187" s="2"/>
    </row>
    <row r="188" spans="1:32" ht="38.25">
      <c r="A188" s="65" t="s">
        <v>1636</v>
      </c>
      <c r="B188" s="9" t="s">
        <v>1293</v>
      </c>
      <c r="C188" s="7" t="s">
        <v>955</v>
      </c>
      <c r="D188" s="10" t="s">
        <v>46</v>
      </c>
      <c r="E188" s="45" t="s">
        <v>1309</v>
      </c>
      <c r="F188" s="9" t="s">
        <v>1593</v>
      </c>
      <c r="G188" s="9" t="s">
        <v>80</v>
      </c>
      <c r="H188" s="14">
        <v>1972</v>
      </c>
      <c r="I188" s="21">
        <v>26633</v>
      </c>
      <c r="J188" s="32">
        <v>26628</v>
      </c>
      <c r="K188" s="7" t="s">
        <v>18</v>
      </c>
      <c r="L188" s="32">
        <v>27144</v>
      </c>
      <c r="M188" s="7" t="s">
        <v>127</v>
      </c>
      <c r="N188" s="13">
        <v>1.5</v>
      </c>
      <c r="O188" s="13"/>
      <c r="P188" s="7" t="s">
        <v>1310</v>
      </c>
      <c r="Q188" s="7" t="s">
        <v>239</v>
      </c>
      <c r="R188" s="7"/>
      <c r="S188" s="7"/>
      <c r="T188" s="23">
        <v>5959</v>
      </c>
      <c r="U188" s="50">
        <f>72-16</f>
        <v>56</v>
      </c>
      <c r="V188" s="50">
        <v>56</v>
      </c>
      <c r="W188" s="7"/>
      <c r="X188" s="7" t="s">
        <v>1308</v>
      </c>
      <c r="Y188" s="7" t="s">
        <v>240</v>
      </c>
      <c r="Z188" s="45" t="s">
        <v>1062</v>
      </c>
      <c r="AA188" s="9" t="s">
        <v>1312</v>
      </c>
      <c r="AB188" s="42"/>
      <c r="AC188" s="110"/>
      <c r="AF188" s="2"/>
    </row>
    <row r="189" spans="1:32">
      <c r="A189" s="65" t="s">
        <v>1636</v>
      </c>
      <c r="B189" s="9" t="s">
        <v>1293</v>
      </c>
      <c r="C189" s="7" t="s">
        <v>955</v>
      </c>
      <c r="D189" s="10" t="s">
        <v>35</v>
      </c>
      <c r="E189" s="9" t="s">
        <v>31</v>
      </c>
      <c r="F189" s="9"/>
      <c r="G189" s="9" t="s">
        <v>80</v>
      </c>
      <c r="H189" s="14">
        <v>1974</v>
      </c>
      <c r="I189" s="14"/>
      <c r="J189" s="32">
        <v>27257</v>
      </c>
      <c r="K189" s="19" t="s">
        <v>452</v>
      </c>
      <c r="L189" s="32">
        <v>27478</v>
      </c>
      <c r="M189" s="7"/>
      <c r="N189" s="13">
        <v>0.6</v>
      </c>
      <c r="O189" s="13"/>
      <c r="P189" s="7"/>
      <c r="Q189" s="7"/>
      <c r="R189" s="7"/>
      <c r="S189" s="7"/>
      <c r="T189" s="13"/>
      <c r="U189" s="50"/>
      <c r="V189" s="50"/>
      <c r="W189" s="7"/>
      <c r="X189" s="7" t="s">
        <v>240</v>
      </c>
      <c r="Y189" s="7" t="s">
        <v>240</v>
      </c>
      <c r="Z189" s="7" t="s">
        <v>1062</v>
      </c>
      <c r="AA189" s="3" t="s">
        <v>34</v>
      </c>
      <c r="AB189" s="42"/>
      <c r="AC189" s="110"/>
      <c r="AF189" s="2"/>
    </row>
    <row r="190" spans="1:32">
      <c r="A190" s="65" t="s">
        <v>1636</v>
      </c>
      <c r="B190" s="9" t="s">
        <v>1293</v>
      </c>
      <c r="C190" s="7" t="s">
        <v>955</v>
      </c>
      <c r="D190" s="10" t="s">
        <v>236</v>
      </c>
      <c r="E190" s="9" t="s">
        <v>237</v>
      </c>
      <c r="F190" s="7" t="s">
        <v>568</v>
      </c>
      <c r="G190" s="52" t="s">
        <v>80</v>
      </c>
      <c r="H190" s="14">
        <v>1975</v>
      </c>
      <c r="I190" s="14"/>
      <c r="J190" s="32">
        <v>27528</v>
      </c>
      <c r="K190" s="19" t="s">
        <v>453</v>
      </c>
      <c r="L190" s="33">
        <v>28114</v>
      </c>
      <c r="M190" s="7"/>
      <c r="N190" s="13">
        <v>1.5</v>
      </c>
      <c r="O190" s="13"/>
      <c r="P190" s="7"/>
      <c r="Q190" s="7"/>
      <c r="R190" s="7"/>
      <c r="S190" s="7"/>
      <c r="T190" s="13"/>
      <c r="U190" s="50"/>
      <c r="V190" s="50"/>
      <c r="W190" s="7"/>
      <c r="X190" s="7" t="s">
        <v>240</v>
      </c>
      <c r="Y190" s="7" t="s">
        <v>240</v>
      </c>
      <c r="Z190" s="7" t="s">
        <v>1062</v>
      </c>
      <c r="AA190" s="3"/>
      <c r="AB190" s="6" t="s">
        <v>1087</v>
      </c>
      <c r="AC190" s="110"/>
      <c r="AF190" s="2"/>
    </row>
    <row r="191" spans="1:32" ht="25.5">
      <c r="A191" s="65" t="s">
        <v>1636</v>
      </c>
      <c r="B191" s="3" t="s">
        <v>1293</v>
      </c>
      <c r="C191" s="49" t="s">
        <v>955</v>
      </c>
      <c r="D191" s="49" t="s">
        <v>1148</v>
      </c>
      <c r="E191" s="3" t="s">
        <v>1533</v>
      </c>
      <c r="F191" s="3" t="s">
        <v>1513</v>
      </c>
      <c r="G191" s="3" t="s">
        <v>422</v>
      </c>
      <c r="H191" s="15">
        <v>1976</v>
      </c>
      <c r="I191" s="15"/>
      <c r="J191" s="33">
        <v>28114</v>
      </c>
      <c r="K191" s="3"/>
      <c r="L191" s="33">
        <v>28633</v>
      </c>
      <c r="M191" s="3"/>
      <c r="N191" s="15">
        <v>1.5</v>
      </c>
      <c r="O191" s="15" t="s">
        <v>245</v>
      </c>
      <c r="P191" s="45"/>
      <c r="Q191" s="45"/>
      <c r="R191" s="45"/>
      <c r="S191" s="45"/>
      <c r="T191" s="15">
        <v>1936</v>
      </c>
      <c r="U191" s="47">
        <v>40</v>
      </c>
      <c r="V191" s="47">
        <v>42</v>
      </c>
      <c r="W191" s="45"/>
      <c r="X191" s="45" t="s">
        <v>240</v>
      </c>
      <c r="Y191" s="38" t="s">
        <v>418</v>
      </c>
      <c r="Z191" s="45" t="s">
        <v>1062</v>
      </c>
      <c r="AA191" s="3" t="s">
        <v>1064</v>
      </c>
      <c r="AB191" s="6"/>
      <c r="AF191" s="2"/>
    </row>
    <row r="192" spans="1:32">
      <c r="A192" s="65" t="s">
        <v>1636</v>
      </c>
      <c r="B192" s="3" t="s">
        <v>1293</v>
      </c>
      <c r="C192" s="49" t="s">
        <v>955</v>
      </c>
      <c r="D192" s="49" t="s">
        <v>1149</v>
      </c>
      <c r="E192" s="3"/>
      <c r="F192" s="3"/>
      <c r="G192" s="3"/>
      <c r="H192" s="15">
        <v>1978</v>
      </c>
      <c r="I192" s="15"/>
      <c r="J192" s="33">
        <v>28633</v>
      </c>
      <c r="K192" s="3"/>
      <c r="L192" s="33">
        <v>29265</v>
      </c>
      <c r="M192" s="3"/>
      <c r="N192" s="15">
        <v>2</v>
      </c>
      <c r="O192" s="15"/>
      <c r="P192" s="45"/>
      <c r="Q192" s="45"/>
      <c r="R192" s="45"/>
      <c r="S192" s="45"/>
      <c r="T192" s="15"/>
      <c r="U192" s="47"/>
      <c r="V192" s="47"/>
      <c r="W192" s="45"/>
      <c r="X192" s="45" t="s">
        <v>240</v>
      </c>
      <c r="Y192" s="45" t="s">
        <v>240</v>
      </c>
      <c r="Z192" s="45" t="s">
        <v>1062</v>
      </c>
      <c r="AA192" s="3"/>
      <c r="AB192" s="6"/>
      <c r="AF192" s="2"/>
    </row>
    <row r="193" spans="1:32" ht="25.5">
      <c r="A193" s="65" t="s">
        <v>1636</v>
      </c>
      <c r="B193" s="3" t="s">
        <v>1293</v>
      </c>
      <c r="C193" s="49" t="s">
        <v>955</v>
      </c>
      <c r="D193" s="49" t="s">
        <v>1621</v>
      </c>
      <c r="E193" s="3" t="s">
        <v>1592</v>
      </c>
      <c r="F193" s="3" t="s">
        <v>258</v>
      </c>
      <c r="G193" s="3" t="s">
        <v>1622</v>
      </c>
      <c r="H193" s="15">
        <v>1980</v>
      </c>
      <c r="I193" s="15"/>
      <c r="J193" s="33">
        <v>29265</v>
      </c>
      <c r="K193" s="3"/>
      <c r="L193" s="33">
        <v>30372</v>
      </c>
      <c r="M193" s="3"/>
      <c r="N193" s="15">
        <v>3</v>
      </c>
      <c r="O193" s="15" t="s">
        <v>3</v>
      </c>
      <c r="P193" s="45"/>
      <c r="Q193" s="45"/>
      <c r="R193" s="45"/>
      <c r="S193" s="45"/>
      <c r="T193" s="15">
        <v>1930</v>
      </c>
      <c r="U193" s="47">
        <v>50</v>
      </c>
      <c r="V193" s="47">
        <v>53</v>
      </c>
      <c r="W193" s="45"/>
      <c r="X193" s="45" t="s">
        <v>240</v>
      </c>
      <c r="Y193" s="38" t="s">
        <v>1171</v>
      </c>
      <c r="Z193" s="45" t="s">
        <v>1063</v>
      </c>
      <c r="AA193" s="3"/>
      <c r="AB193" s="6"/>
      <c r="AF193" s="2"/>
    </row>
    <row r="194" spans="1:32" ht="38.25">
      <c r="A194" s="65" t="s">
        <v>1636</v>
      </c>
      <c r="B194" s="3" t="s">
        <v>1293</v>
      </c>
      <c r="C194" s="49" t="s">
        <v>955</v>
      </c>
      <c r="D194" s="49" t="s">
        <v>1150</v>
      </c>
      <c r="E194" s="3" t="s">
        <v>1615</v>
      </c>
      <c r="F194" s="3" t="s">
        <v>1418</v>
      </c>
      <c r="G194" s="3" t="s">
        <v>80</v>
      </c>
      <c r="H194" s="15">
        <v>1983</v>
      </c>
      <c r="I194" s="22">
        <v>30376</v>
      </c>
      <c r="J194" s="33">
        <v>30372</v>
      </c>
      <c r="K194" s="3"/>
      <c r="L194" s="33">
        <v>35019</v>
      </c>
      <c r="M194" s="3"/>
      <c r="N194" s="15">
        <v>12.7</v>
      </c>
      <c r="O194" s="15" t="s">
        <v>3</v>
      </c>
      <c r="P194" s="45" t="s">
        <v>955</v>
      </c>
      <c r="Q194" s="45" t="s">
        <v>239</v>
      </c>
      <c r="R194" s="45"/>
      <c r="S194" s="45"/>
      <c r="T194" s="22">
        <v>18418</v>
      </c>
      <c r="U194" s="47">
        <v>32</v>
      </c>
      <c r="V194" s="47">
        <f>95-50</f>
        <v>45</v>
      </c>
      <c r="W194" s="45"/>
      <c r="X194" s="45" t="s">
        <v>240</v>
      </c>
      <c r="Y194" s="45" t="s">
        <v>240</v>
      </c>
      <c r="Z194" s="45" t="s">
        <v>1062</v>
      </c>
      <c r="AA194" s="3" t="s">
        <v>1151</v>
      </c>
      <c r="AB194" s="6" t="s">
        <v>1061</v>
      </c>
      <c r="AF194" s="17"/>
    </row>
    <row r="195" spans="1:32" ht="140.25">
      <c r="A195" s="65" t="s">
        <v>1636</v>
      </c>
      <c r="B195" s="3" t="s">
        <v>1293</v>
      </c>
      <c r="C195" s="49" t="s">
        <v>955</v>
      </c>
      <c r="D195" s="129" t="s">
        <v>2040</v>
      </c>
      <c r="E195" s="129" t="s">
        <v>2043</v>
      </c>
      <c r="F195" s="129" t="s">
        <v>1593</v>
      </c>
      <c r="G195" s="129" t="s">
        <v>80</v>
      </c>
      <c r="H195" s="15">
        <v>1995</v>
      </c>
      <c r="I195" s="22"/>
      <c r="J195" s="33">
        <v>35019</v>
      </c>
      <c r="K195" s="3"/>
      <c r="L195" s="33">
        <v>37376</v>
      </c>
      <c r="M195" s="3"/>
      <c r="N195" s="15">
        <v>6.4</v>
      </c>
      <c r="O195" s="15" t="s">
        <v>245</v>
      </c>
      <c r="P195" s="45"/>
      <c r="Q195" s="45"/>
      <c r="R195" s="45"/>
      <c r="S195" s="45"/>
      <c r="T195" s="22">
        <v>18566</v>
      </c>
      <c r="U195" s="47">
        <v>45</v>
      </c>
      <c r="V195" s="47">
        <v>51</v>
      </c>
      <c r="W195" s="45"/>
      <c r="X195" s="45" t="s">
        <v>240</v>
      </c>
      <c r="Y195" s="38" t="s">
        <v>746</v>
      </c>
      <c r="Z195" s="45" t="s">
        <v>1062</v>
      </c>
      <c r="AA195" s="129" t="s">
        <v>2041</v>
      </c>
      <c r="AB195" s="132" t="s">
        <v>2042</v>
      </c>
      <c r="AF195" s="17"/>
    </row>
    <row r="196" spans="1:32" ht="25.5">
      <c r="A196" s="65" t="s">
        <v>1636</v>
      </c>
      <c r="B196" s="3" t="s">
        <v>1293</v>
      </c>
      <c r="C196" s="49" t="s">
        <v>955</v>
      </c>
      <c r="D196" s="49" t="s">
        <v>650</v>
      </c>
      <c r="E196" s="3"/>
      <c r="F196" s="3"/>
      <c r="G196" s="3"/>
      <c r="H196" s="15">
        <v>2002</v>
      </c>
      <c r="I196" s="22"/>
      <c r="J196" s="33">
        <v>37376</v>
      </c>
      <c r="K196" s="3"/>
      <c r="L196" s="33">
        <v>38446</v>
      </c>
      <c r="M196" s="3"/>
      <c r="N196" s="15">
        <v>3</v>
      </c>
      <c r="O196" s="15"/>
      <c r="P196" s="45"/>
      <c r="Q196" s="45"/>
      <c r="R196" s="45"/>
      <c r="S196" s="45"/>
      <c r="T196" s="22"/>
      <c r="U196" s="47"/>
      <c r="V196" s="47"/>
      <c r="W196" s="45"/>
      <c r="X196" s="45" t="s">
        <v>240</v>
      </c>
      <c r="Y196" s="38" t="s">
        <v>651</v>
      </c>
      <c r="Z196" s="45" t="s">
        <v>1062</v>
      </c>
      <c r="AA196" s="3"/>
      <c r="AB196" s="6"/>
      <c r="AF196" s="17"/>
    </row>
    <row r="197" spans="1:32" ht="38.25">
      <c r="A197" s="65" t="s">
        <v>1636</v>
      </c>
      <c r="B197" s="3" t="s">
        <v>1293</v>
      </c>
      <c r="C197" s="49" t="s">
        <v>955</v>
      </c>
      <c r="D197" s="3" t="s">
        <v>747</v>
      </c>
      <c r="E197" s="129" t="s">
        <v>2043</v>
      </c>
      <c r="F197" s="129" t="s">
        <v>1593</v>
      </c>
      <c r="G197" s="129" t="s">
        <v>80</v>
      </c>
      <c r="H197" s="15">
        <v>2005</v>
      </c>
      <c r="I197" s="33">
        <v>38447</v>
      </c>
      <c r="J197" s="33">
        <v>38442</v>
      </c>
      <c r="K197" s="3"/>
      <c r="L197" s="33">
        <v>38649</v>
      </c>
      <c r="M197" s="3"/>
      <c r="N197" s="15">
        <v>0.5</v>
      </c>
      <c r="O197" s="15" t="s">
        <v>245</v>
      </c>
      <c r="P197" s="45"/>
      <c r="Q197" s="45"/>
      <c r="R197" s="45"/>
      <c r="S197" s="45"/>
      <c r="T197" s="22">
        <v>18566</v>
      </c>
      <c r="U197" s="47">
        <v>54</v>
      </c>
      <c r="V197" s="47">
        <v>55</v>
      </c>
      <c r="W197" s="45"/>
      <c r="X197" s="45" t="s">
        <v>240</v>
      </c>
      <c r="Y197" s="38" t="s">
        <v>746</v>
      </c>
      <c r="Z197" s="45" t="s">
        <v>1062</v>
      </c>
      <c r="AA197" s="129" t="s">
        <v>2044</v>
      </c>
      <c r="AB197" s="6"/>
      <c r="AF197" s="17"/>
    </row>
    <row r="198" spans="1:32" ht="25.5">
      <c r="A198" s="65" t="s">
        <v>1636</v>
      </c>
      <c r="B198" s="3" t="s">
        <v>1293</v>
      </c>
      <c r="C198" s="49" t="s">
        <v>955</v>
      </c>
      <c r="D198" s="45" t="s">
        <v>485</v>
      </c>
      <c r="E198" s="3" t="s">
        <v>1656</v>
      </c>
      <c r="F198" s="3" t="s">
        <v>258</v>
      </c>
      <c r="G198" s="3" t="s">
        <v>1655</v>
      </c>
      <c r="H198" s="15">
        <v>2005</v>
      </c>
      <c r="I198" s="15"/>
      <c r="J198" s="33">
        <v>38651</v>
      </c>
      <c r="K198" s="3"/>
      <c r="L198" s="33">
        <v>40724</v>
      </c>
      <c r="M198" s="3"/>
      <c r="N198" s="15">
        <v>5.75</v>
      </c>
      <c r="O198" s="15" t="s">
        <v>245</v>
      </c>
      <c r="P198" s="45"/>
      <c r="Q198" s="45"/>
      <c r="R198" s="45" t="s">
        <v>955</v>
      </c>
      <c r="S198" s="45" t="s">
        <v>239</v>
      </c>
      <c r="T198" s="15"/>
      <c r="U198" s="47"/>
      <c r="V198" s="47"/>
      <c r="W198" s="45"/>
      <c r="X198" s="45"/>
      <c r="Y198" s="45" t="s">
        <v>240</v>
      </c>
      <c r="Z198" s="45" t="s">
        <v>1063</v>
      </c>
      <c r="AA198" s="3" t="s">
        <v>1654</v>
      </c>
      <c r="AB198" s="6"/>
      <c r="AF198" s="17"/>
    </row>
    <row r="199" spans="1:32" ht="25.5">
      <c r="A199" s="30" t="s">
        <v>545</v>
      </c>
      <c r="B199" s="38"/>
      <c r="C199" s="7" t="s">
        <v>955</v>
      </c>
      <c r="D199" s="7" t="s">
        <v>81</v>
      </c>
      <c r="E199" s="7" t="s">
        <v>82</v>
      </c>
      <c r="F199" s="38"/>
      <c r="G199" s="129" t="s">
        <v>80</v>
      </c>
      <c r="H199" s="13">
        <v>1936</v>
      </c>
      <c r="I199" s="13"/>
      <c r="J199" s="32"/>
      <c r="K199" s="7"/>
      <c r="L199" s="23">
        <v>13194</v>
      </c>
      <c r="M199" s="7" t="s">
        <v>83</v>
      </c>
      <c r="N199" s="13"/>
      <c r="O199" s="38"/>
      <c r="P199" s="38"/>
      <c r="Q199" s="38"/>
      <c r="R199" s="37"/>
      <c r="S199" s="37"/>
      <c r="T199" s="111"/>
      <c r="U199" s="139"/>
      <c r="V199" s="139"/>
      <c r="W199" s="37"/>
      <c r="X199" s="37"/>
      <c r="Y199" s="37"/>
      <c r="Z199" s="7" t="s">
        <v>1062</v>
      </c>
      <c r="AA199" s="7" t="s">
        <v>1211</v>
      </c>
      <c r="AB199" s="112"/>
      <c r="AF199" s="17"/>
    </row>
    <row r="200" spans="1:32" ht="25.5">
      <c r="A200" s="30" t="s">
        <v>545</v>
      </c>
      <c r="B200" s="38"/>
      <c r="C200" s="7" t="s">
        <v>955</v>
      </c>
      <c r="D200" s="7" t="s">
        <v>263</v>
      </c>
      <c r="E200" s="7"/>
      <c r="F200" s="38"/>
      <c r="G200" s="38"/>
      <c r="H200" s="13">
        <v>1938</v>
      </c>
      <c r="I200" s="13">
        <v>1938</v>
      </c>
      <c r="J200" s="32">
        <v>14084</v>
      </c>
      <c r="K200" s="7" t="s">
        <v>1345</v>
      </c>
      <c r="L200" s="23">
        <v>14993</v>
      </c>
      <c r="M200" s="7" t="s">
        <v>1346</v>
      </c>
      <c r="N200" s="13"/>
      <c r="O200" s="38"/>
      <c r="P200" s="38"/>
      <c r="Q200" s="38"/>
      <c r="R200" s="37"/>
      <c r="S200" s="37"/>
      <c r="T200" s="111"/>
      <c r="U200" s="139"/>
      <c r="V200" s="139"/>
      <c r="W200" s="37"/>
      <c r="X200" s="37"/>
      <c r="Y200" s="37"/>
      <c r="Z200" s="7" t="s">
        <v>1062</v>
      </c>
      <c r="AA200" s="7" t="s">
        <v>1211</v>
      </c>
      <c r="AB200" s="112"/>
      <c r="AF200" s="17"/>
    </row>
    <row r="201" spans="1:32" ht="25.5">
      <c r="A201" s="30" t="s">
        <v>545</v>
      </c>
      <c r="B201" s="38"/>
      <c r="C201" s="7" t="s">
        <v>955</v>
      </c>
      <c r="D201" s="7" t="s">
        <v>1026</v>
      </c>
      <c r="E201" s="7" t="s">
        <v>76</v>
      </c>
      <c r="F201" s="38" t="s">
        <v>77</v>
      </c>
      <c r="G201" s="38"/>
      <c r="H201" s="13">
        <v>1946</v>
      </c>
      <c r="I201" s="13">
        <v>1946</v>
      </c>
      <c r="J201" s="32">
        <v>17069</v>
      </c>
      <c r="K201" s="7" t="s">
        <v>962</v>
      </c>
      <c r="L201" s="23">
        <v>19596</v>
      </c>
      <c r="M201" s="7" t="s">
        <v>1347</v>
      </c>
      <c r="N201" s="13">
        <v>7</v>
      </c>
      <c r="O201" s="38"/>
      <c r="P201" s="130" t="s">
        <v>2009</v>
      </c>
      <c r="Q201" s="130" t="s">
        <v>239</v>
      </c>
      <c r="R201" s="130"/>
      <c r="S201" s="130"/>
      <c r="T201" s="131" t="s">
        <v>2010</v>
      </c>
      <c r="U201" s="139">
        <v>49</v>
      </c>
      <c r="V201" s="139">
        <v>56</v>
      </c>
      <c r="W201" s="37"/>
      <c r="X201" s="37"/>
      <c r="Y201" s="37"/>
      <c r="Z201" s="7" t="s">
        <v>1062</v>
      </c>
      <c r="AA201" s="7" t="s">
        <v>1136</v>
      </c>
      <c r="AB201" s="112" t="s">
        <v>2008</v>
      </c>
      <c r="AF201" s="17"/>
    </row>
    <row r="202" spans="1:32" ht="25.5">
      <c r="A202" s="30" t="s">
        <v>545</v>
      </c>
      <c r="B202" s="38"/>
      <c r="C202" s="7" t="s">
        <v>955</v>
      </c>
      <c r="D202" s="7" t="s">
        <v>1027</v>
      </c>
      <c r="E202" s="7" t="s">
        <v>88</v>
      </c>
      <c r="F202" s="38"/>
      <c r="G202" s="129" t="s">
        <v>80</v>
      </c>
      <c r="H202" s="13">
        <v>1953</v>
      </c>
      <c r="I202" s="13">
        <v>1953</v>
      </c>
      <c r="J202" s="32">
        <v>19596</v>
      </c>
      <c r="K202" s="7" t="s">
        <v>1347</v>
      </c>
      <c r="L202" s="23">
        <v>21928</v>
      </c>
      <c r="M202" s="7" t="s">
        <v>1348</v>
      </c>
      <c r="N202" s="13">
        <v>6.5</v>
      </c>
      <c r="O202" s="38"/>
      <c r="P202" s="38"/>
      <c r="Q202" s="38"/>
      <c r="R202" s="37"/>
      <c r="S202" s="37"/>
      <c r="T202" s="111"/>
      <c r="U202" s="139"/>
      <c r="V202" s="139"/>
      <c r="W202" s="37"/>
      <c r="X202" s="37"/>
      <c r="Y202" s="37"/>
      <c r="Z202" s="7" t="s">
        <v>1062</v>
      </c>
      <c r="AA202" s="7" t="s">
        <v>1136</v>
      </c>
      <c r="AB202" s="112"/>
      <c r="AF202" s="17"/>
    </row>
    <row r="203" spans="1:32" ht="25.5">
      <c r="A203" s="30" t="s">
        <v>545</v>
      </c>
      <c r="B203" s="38"/>
      <c r="C203" s="7" t="s">
        <v>955</v>
      </c>
      <c r="D203" s="7" t="s">
        <v>1028</v>
      </c>
      <c r="E203" s="7" t="s">
        <v>948</v>
      </c>
      <c r="F203" s="38"/>
      <c r="G203" s="38"/>
      <c r="H203" s="13">
        <v>1961</v>
      </c>
      <c r="I203" s="13">
        <v>1961</v>
      </c>
      <c r="J203" s="32">
        <v>22293</v>
      </c>
      <c r="K203" s="7" t="s">
        <v>1349</v>
      </c>
      <c r="L203" s="23">
        <v>23656</v>
      </c>
      <c r="M203" s="7" t="s">
        <v>1350</v>
      </c>
      <c r="N203" s="13">
        <v>2</v>
      </c>
      <c r="O203" s="38"/>
      <c r="P203" s="38"/>
      <c r="Q203" s="38"/>
      <c r="R203" s="37"/>
      <c r="S203" s="37"/>
      <c r="T203" s="111"/>
      <c r="U203" s="139"/>
      <c r="V203" s="139"/>
      <c r="W203" s="37"/>
      <c r="X203" s="37"/>
      <c r="Y203" s="37"/>
      <c r="Z203" s="7" t="s">
        <v>1062</v>
      </c>
      <c r="AA203" s="7" t="s">
        <v>699</v>
      </c>
      <c r="AB203" s="112"/>
      <c r="AF203" s="17"/>
    </row>
    <row r="204" spans="1:32" ht="25.5">
      <c r="A204" s="30" t="s">
        <v>545</v>
      </c>
      <c r="B204" s="38"/>
      <c r="C204" s="7" t="s">
        <v>955</v>
      </c>
      <c r="D204" s="7" t="s">
        <v>1029</v>
      </c>
      <c r="E204" s="7" t="s">
        <v>948</v>
      </c>
      <c r="F204" s="38"/>
      <c r="G204" s="38"/>
      <c r="H204" s="13">
        <v>1966</v>
      </c>
      <c r="I204" s="13">
        <v>1966</v>
      </c>
      <c r="J204" s="32">
        <v>24220</v>
      </c>
      <c r="K204" s="7" t="s">
        <v>1351</v>
      </c>
      <c r="L204" s="13" t="s">
        <v>544</v>
      </c>
      <c r="M204" s="7" t="s">
        <v>544</v>
      </c>
      <c r="N204" s="13"/>
      <c r="O204" s="38"/>
      <c r="P204" s="38"/>
      <c r="Q204" s="38"/>
      <c r="R204" s="37"/>
      <c r="S204" s="37"/>
      <c r="T204" s="111"/>
      <c r="U204" s="139"/>
      <c r="V204" s="139"/>
      <c r="W204" s="37"/>
      <c r="X204" s="37"/>
      <c r="Y204" s="37"/>
      <c r="Z204" s="7" t="s">
        <v>1062</v>
      </c>
      <c r="AA204" s="7" t="s">
        <v>1599</v>
      </c>
      <c r="AB204" s="112"/>
      <c r="AF204" s="17"/>
    </row>
    <row r="205" spans="1:32">
      <c r="A205" s="65" t="s">
        <v>1636</v>
      </c>
      <c r="B205" s="3" t="s">
        <v>1293</v>
      </c>
      <c r="C205" s="49" t="s">
        <v>956</v>
      </c>
      <c r="D205" s="49" t="s">
        <v>896</v>
      </c>
      <c r="E205" s="3" t="s">
        <v>897</v>
      </c>
      <c r="F205" s="7" t="s">
        <v>568</v>
      </c>
      <c r="G205" s="129" t="s">
        <v>80</v>
      </c>
      <c r="H205" s="15">
        <v>1933</v>
      </c>
      <c r="I205" s="22"/>
      <c r="J205" s="33">
        <v>12288</v>
      </c>
      <c r="K205" s="4"/>
      <c r="L205" s="33">
        <v>13153</v>
      </c>
      <c r="M205" s="4" t="s">
        <v>893</v>
      </c>
      <c r="N205" s="15">
        <v>2.4</v>
      </c>
      <c r="O205" s="15"/>
      <c r="P205" s="45"/>
      <c r="Q205" s="45"/>
      <c r="R205" s="45"/>
      <c r="S205" s="45"/>
      <c r="T205" s="15"/>
      <c r="U205" s="47"/>
      <c r="V205" s="47"/>
      <c r="W205" s="45"/>
      <c r="X205" s="45" t="s">
        <v>240</v>
      </c>
      <c r="Y205" s="45" t="s">
        <v>240</v>
      </c>
      <c r="Z205" s="45" t="s">
        <v>1062</v>
      </c>
      <c r="AA205" s="3" t="s">
        <v>1211</v>
      </c>
      <c r="AB205" s="6"/>
      <c r="AF205" s="17"/>
    </row>
    <row r="206" spans="1:32">
      <c r="A206" s="65" t="s">
        <v>1636</v>
      </c>
      <c r="B206" s="3" t="s">
        <v>1293</v>
      </c>
      <c r="C206" s="49" t="s">
        <v>956</v>
      </c>
      <c r="D206" s="49" t="s">
        <v>327</v>
      </c>
      <c r="E206" s="3"/>
      <c r="F206" s="7"/>
      <c r="G206" s="3"/>
      <c r="H206" s="15">
        <v>1936</v>
      </c>
      <c r="I206" s="22"/>
      <c r="J206" s="33">
        <v>13495</v>
      </c>
      <c r="K206" s="4"/>
      <c r="L206" s="33">
        <v>14114</v>
      </c>
      <c r="M206" s="4"/>
      <c r="N206" s="15">
        <v>1.7</v>
      </c>
      <c r="O206" s="15"/>
      <c r="P206" s="45"/>
      <c r="Q206" s="45"/>
      <c r="R206" s="45"/>
      <c r="S206" s="45"/>
      <c r="T206" s="15">
        <v>1870</v>
      </c>
      <c r="U206" s="47">
        <v>66</v>
      </c>
      <c r="V206" s="47">
        <v>68</v>
      </c>
      <c r="W206" s="45"/>
      <c r="X206" s="45" t="s">
        <v>240</v>
      </c>
      <c r="Y206" s="45" t="s">
        <v>240</v>
      </c>
      <c r="Z206" s="45" t="s">
        <v>1062</v>
      </c>
      <c r="AA206" s="3" t="s">
        <v>329</v>
      </c>
      <c r="AB206" s="6"/>
      <c r="AF206" s="17"/>
    </row>
    <row r="207" spans="1:32">
      <c r="A207" s="65" t="s">
        <v>1636</v>
      </c>
      <c r="B207" s="3" t="s">
        <v>1293</v>
      </c>
      <c r="C207" s="49" t="s">
        <v>956</v>
      </c>
      <c r="D207" s="128" t="s">
        <v>898</v>
      </c>
      <c r="E207" s="3" t="s">
        <v>952</v>
      </c>
      <c r="F207" s="7" t="s">
        <v>568</v>
      </c>
      <c r="G207" s="129" t="s">
        <v>80</v>
      </c>
      <c r="H207" s="15">
        <v>1936</v>
      </c>
      <c r="I207" s="22"/>
      <c r="J207" s="33">
        <v>13153</v>
      </c>
      <c r="K207" s="4" t="s">
        <v>893</v>
      </c>
      <c r="L207" s="33">
        <v>13396</v>
      </c>
      <c r="M207" s="4"/>
      <c r="N207" s="15">
        <v>0.7</v>
      </c>
      <c r="O207" s="15"/>
      <c r="P207" s="45"/>
      <c r="Q207" s="45"/>
      <c r="R207" s="45"/>
      <c r="S207" s="45"/>
      <c r="T207" s="15"/>
      <c r="U207" s="47"/>
      <c r="V207" s="47"/>
      <c r="W207" s="45"/>
      <c r="X207" s="45" t="s">
        <v>240</v>
      </c>
      <c r="Y207" s="45" t="s">
        <v>240</v>
      </c>
      <c r="Z207" s="45" t="s">
        <v>1062</v>
      </c>
      <c r="AA207" s="3" t="s">
        <v>1329</v>
      </c>
      <c r="AB207" s="6"/>
      <c r="AF207" s="17"/>
    </row>
    <row r="208" spans="1:32" ht="25.5">
      <c r="A208" s="65" t="s">
        <v>1636</v>
      </c>
      <c r="B208" s="3" t="s">
        <v>1293</v>
      </c>
      <c r="C208" s="49" t="s">
        <v>956</v>
      </c>
      <c r="D208" s="128" t="s">
        <v>1160</v>
      </c>
      <c r="E208" s="3" t="s">
        <v>1158</v>
      </c>
      <c r="F208" s="7" t="s">
        <v>568</v>
      </c>
      <c r="G208" s="129" t="s">
        <v>80</v>
      </c>
      <c r="H208" s="15">
        <v>1938</v>
      </c>
      <c r="I208" s="22"/>
      <c r="J208" s="33">
        <v>14114</v>
      </c>
      <c r="K208" s="4"/>
      <c r="L208" s="34">
        <v>16371</v>
      </c>
      <c r="M208" s="10" t="s">
        <v>382</v>
      </c>
      <c r="N208" s="15">
        <v>6.2</v>
      </c>
      <c r="O208" s="15"/>
      <c r="P208" s="130" t="s">
        <v>1990</v>
      </c>
      <c r="Q208" s="130" t="s">
        <v>240</v>
      </c>
      <c r="R208" s="45"/>
      <c r="S208" s="45"/>
      <c r="T208" s="15">
        <v>1893</v>
      </c>
      <c r="U208" s="47">
        <v>45</v>
      </c>
      <c r="V208" s="47">
        <v>51</v>
      </c>
      <c r="W208" s="45">
        <v>1964</v>
      </c>
      <c r="X208" s="45" t="s">
        <v>240</v>
      </c>
      <c r="Y208" s="45" t="s">
        <v>240</v>
      </c>
      <c r="Z208" s="45" t="s">
        <v>1062</v>
      </c>
      <c r="AA208" s="3" t="s">
        <v>343</v>
      </c>
      <c r="AB208" s="132" t="s">
        <v>1991</v>
      </c>
      <c r="AF208" s="17"/>
    </row>
    <row r="209" spans="1:32" ht="51">
      <c r="A209" s="65" t="s">
        <v>1636</v>
      </c>
      <c r="B209" s="3" t="s">
        <v>1293</v>
      </c>
      <c r="C209" s="7" t="s">
        <v>956</v>
      </c>
      <c r="D209" s="7" t="s">
        <v>997</v>
      </c>
      <c r="E209" s="7" t="s">
        <v>1626</v>
      </c>
      <c r="F209" s="7" t="s">
        <v>1418</v>
      </c>
      <c r="G209" s="7" t="s">
        <v>80</v>
      </c>
      <c r="H209" s="13">
        <v>1944</v>
      </c>
      <c r="I209" s="13"/>
      <c r="J209" s="34">
        <v>16371</v>
      </c>
      <c r="K209" s="10" t="s">
        <v>382</v>
      </c>
      <c r="L209" s="32">
        <v>17549</v>
      </c>
      <c r="M209" s="7" t="s">
        <v>454</v>
      </c>
      <c r="N209" s="13">
        <v>4</v>
      </c>
      <c r="O209" s="13"/>
      <c r="P209" s="7"/>
      <c r="Q209" s="7"/>
      <c r="R209" s="7"/>
      <c r="S209" s="7"/>
      <c r="T209" s="13"/>
      <c r="U209" s="50"/>
      <c r="V209" s="50"/>
      <c r="W209" s="7"/>
      <c r="X209" s="7" t="s">
        <v>240</v>
      </c>
      <c r="Y209" s="7" t="s">
        <v>240</v>
      </c>
      <c r="Z209" s="45" t="s">
        <v>1062</v>
      </c>
      <c r="AA209" s="9" t="s">
        <v>333</v>
      </c>
      <c r="AB209" s="6"/>
      <c r="AF209" s="17"/>
    </row>
    <row r="210" spans="1:32" ht="38.25">
      <c r="A210" s="65" t="s">
        <v>1636</v>
      </c>
      <c r="B210" s="3" t="s">
        <v>1293</v>
      </c>
      <c r="C210" s="7" t="s">
        <v>956</v>
      </c>
      <c r="D210" s="7" t="s">
        <v>996</v>
      </c>
      <c r="E210" s="7" t="s">
        <v>725</v>
      </c>
      <c r="F210" s="7" t="s">
        <v>1418</v>
      </c>
      <c r="G210" s="7" t="s">
        <v>80</v>
      </c>
      <c r="H210" s="13">
        <v>1948</v>
      </c>
      <c r="I210" s="13"/>
      <c r="J210" s="32">
        <v>17783</v>
      </c>
      <c r="K210" s="7" t="s">
        <v>1565</v>
      </c>
      <c r="L210" s="32">
        <v>18799</v>
      </c>
      <c r="M210" s="7" t="s">
        <v>1566</v>
      </c>
      <c r="N210" s="13">
        <v>2.75</v>
      </c>
      <c r="O210" s="13"/>
      <c r="P210" s="7"/>
      <c r="Q210" s="7"/>
      <c r="R210" s="7"/>
      <c r="S210" s="7"/>
      <c r="T210" s="13"/>
      <c r="U210" s="50"/>
      <c r="V210" s="50"/>
      <c r="W210" s="7"/>
      <c r="X210" s="38" t="s">
        <v>240</v>
      </c>
      <c r="Y210" s="7" t="s">
        <v>240</v>
      </c>
      <c r="Z210" s="45" t="s">
        <v>1062</v>
      </c>
      <c r="AA210" s="9" t="s">
        <v>1481</v>
      </c>
      <c r="AB210" s="6" t="s">
        <v>1052</v>
      </c>
    </row>
    <row r="211" spans="1:32" ht="25.5">
      <c r="A211" s="65" t="s">
        <v>1636</v>
      </c>
      <c r="B211" s="3" t="s">
        <v>1293</v>
      </c>
      <c r="C211" s="7" t="s">
        <v>956</v>
      </c>
      <c r="D211" s="7" t="s">
        <v>992</v>
      </c>
      <c r="E211" s="7" t="s">
        <v>554</v>
      </c>
      <c r="F211" s="7" t="s">
        <v>568</v>
      </c>
      <c r="G211" s="7" t="s">
        <v>80</v>
      </c>
      <c r="H211" s="13">
        <v>1948</v>
      </c>
      <c r="I211" s="13"/>
      <c r="J211" s="32">
        <v>17549</v>
      </c>
      <c r="K211" s="7" t="s">
        <v>454</v>
      </c>
      <c r="L211" s="32">
        <v>17783</v>
      </c>
      <c r="M211" s="7" t="s">
        <v>1565</v>
      </c>
      <c r="N211" s="13">
        <v>0.6</v>
      </c>
      <c r="O211" s="13"/>
      <c r="P211" s="7"/>
      <c r="Q211" s="7"/>
      <c r="R211" s="7"/>
      <c r="S211" s="7"/>
      <c r="T211" s="13"/>
      <c r="U211" s="50"/>
      <c r="V211" s="50"/>
      <c r="W211" s="7"/>
      <c r="X211" s="7" t="s">
        <v>240</v>
      </c>
      <c r="Y211" s="7" t="s">
        <v>240</v>
      </c>
      <c r="Z211" s="45" t="s">
        <v>1062</v>
      </c>
      <c r="AA211" s="9" t="s">
        <v>1554</v>
      </c>
      <c r="AB211" s="6"/>
    </row>
    <row r="212" spans="1:32" ht="25.5">
      <c r="A212" s="65" t="s">
        <v>1636</v>
      </c>
      <c r="B212" s="3" t="s">
        <v>1293</v>
      </c>
      <c r="C212" s="7" t="s">
        <v>956</v>
      </c>
      <c r="D212" s="7" t="s">
        <v>991</v>
      </c>
      <c r="E212" s="7" t="s">
        <v>388</v>
      </c>
      <c r="F212" s="7" t="s">
        <v>1593</v>
      </c>
      <c r="G212" s="7" t="s">
        <v>1421</v>
      </c>
      <c r="H212" s="13">
        <v>1951</v>
      </c>
      <c r="I212" s="13"/>
      <c r="J212" s="32">
        <v>18799</v>
      </c>
      <c r="K212" s="7" t="s">
        <v>1566</v>
      </c>
      <c r="L212" s="32">
        <v>19446</v>
      </c>
      <c r="M212" s="7" t="s">
        <v>820</v>
      </c>
      <c r="N212" s="13">
        <v>1.75</v>
      </c>
      <c r="O212" s="13"/>
      <c r="P212" s="7"/>
      <c r="Q212" s="7"/>
      <c r="R212" s="7"/>
      <c r="S212" s="7"/>
      <c r="T212" s="13"/>
      <c r="U212" s="50"/>
      <c r="V212" s="50"/>
      <c r="W212" s="7"/>
      <c r="X212" s="7" t="s">
        <v>240</v>
      </c>
      <c r="Y212" s="7" t="s">
        <v>240</v>
      </c>
      <c r="Z212" s="45" t="s">
        <v>1062</v>
      </c>
      <c r="AA212" s="9"/>
      <c r="AB212" s="6" t="s">
        <v>45</v>
      </c>
    </row>
    <row r="213" spans="1:32" ht="51">
      <c r="A213" s="65" t="s">
        <v>1636</v>
      </c>
      <c r="B213" s="3" t="s">
        <v>1293</v>
      </c>
      <c r="C213" s="7" t="s">
        <v>956</v>
      </c>
      <c r="D213" s="7" t="s">
        <v>313</v>
      </c>
      <c r="E213" s="7" t="s">
        <v>558</v>
      </c>
      <c r="F213" s="18" t="s">
        <v>1380</v>
      </c>
      <c r="G213" s="7" t="s">
        <v>80</v>
      </c>
      <c r="H213" s="13">
        <v>1953</v>
      </c>
      <c r="I213" s="13"/>
      <c r="J213" s="32">
        <v>19497</v>
      </c>
      <c r="K213" s="7" t="s">
        <v>1567</v>
      </c>
      <c r="L213" s="32">
        <v>20851</v>
      </c>
      <c r="M213" s="7" t="s">
        <v>1568</v>
      </c>
      <c r="N213" s="13">
        <v>3.75</v>
      </c>
      <c r="O213" s="13"/>
      <c r="P213" s="7" t="s">
        <v>960</v>
      </c>
      <c r="Q213" s="7" t="s">
        <v>240</v>
      </c>
      <c r="R213" s="7"/>
      <c r="S213" s="7"/>
      <c r="T213" s="23">
        <v>2141</v>
      </c>
      <c r="U213" s="50">
        <v>47</v>
      </c>
      <c r="V213" s="50">
        <v>51</v>
      </c>
      <c r="W213" s="7"/>
      <c r="X213" s="7" t="s">
        <v>240</v>
      </c>
      <c r="Y213" s="7" t="s">
        <v>240</v>
      </c>
      <c r="Z213" s="45" t="s">
        <v>1062</v>
      </c>
      <c r="AA213" s="9" t="s">
        <v>822</v>
      </c>
      <c r="AB213" s="6" t="s">
        <v>45</v>
      </c>
    </row>
    <row r="214" spans="1:32" ht="25.5">
      <c r="A214" s="65" t="s">
        <v>1636</v>
      </c>
      <c r="B214" s="3" t="s">
        <v>1293</v>
      </c>
      <c r="C214" s="10" t="s">
        <v>956</v>
      </c>
      <c r="D214" s="10" t="s">
        <v>538</v>
      </c>
      <c r="E214" s="9" t="s">
        <v>948</v>
      </c>
      <c r="F214" s="9"/>
      <c r="G214" s="7" t="s">
        <v>1421</v>
      </c>
      <c r="H214" s="14">
        <v>1957</v>
      </c>
      <c r="I214" s="14"/>
      <c r="J214" s="32">
        <v>20892</v>
      </c>
      <c r="K214" s="7" t="s">
        <v>1569</v>
      </c>
      <c r="L214" s="32">
        <v>23600</v>
      </c>
      <c r="M214" s="7" t="s">
        <v>1570</v>
      </c>
      <c r="N214" s="13">
        <v>7.4</v>
      </c>
      <c r="O214" s="13"/>
      <c r="P214" s="7"/>
      <c r="Q214" s="7"/>
      <c r="R214" s="7"/>
      <c r="S214" s="7"/>
      <c r="T214" s="13"/>
      <c r="U214" s="50"/>
      <c r="V214" s="50"/>
      <c r="W214" s="7"/>
      <c r="X214" s="7" t="s">
        <v>240</v>
      </c>
      <c r="Y214" s="7" t="s">
        <v>240</v>
      </c>
      <c r="Z214" s="45" t="s">
        <v>1062</v>
      </c>
      <c r="AA214" s="9" t="s">
        <v>749</v>
      </c>
      <c r="AB214" s="6" t="s">
        <v>45</v>
      </c>
    </row>
    <row r="215" spans="1:32" ht="25.5">
      <c r="A215" s="65" t="s">
        <v>1636</v>
      </c>
      <c r="B215" s="3" t="s">
        <v>1293</v>
      </c>
      <c r="C215" s="10" t="s">
        <v>956</v>
      </c>
      <c r="D215" s="10" t="s">
        <v>489</v>
      </c>
      <c r="E215" s="9" t="s">
        <v>948</v>
      </c>
      <c r="F215" s="9"/>
      <c r="G215" s="7" t="s">
        <v>1421</v>
      </c>
      <c r="H215" s="14">
        <v>1964</v>
      </c>
      <c r="I215" s="16"/>
      <c r="J215" s="32">
        <v>23600</v>
      </c>
      <c r="K215" s="7" t="s">
        <v>1570</v>
      </c>
      <c r="L215" s="32">
        <v>25184</v>
      </c>
      <c r="M215" s="7" t="s">
        <v>1571</v>
      </c>
      <c r="N215" s="13">
        <v>4.5</v>
      </c>
      <c r="O215" s="13"/>
      <c r="P215" s="7"/>
      <c r="Q215" s="7"/>
      <c r="R215" s="7"/>
      <c r="S215" s="7"/>
      <c r="T215" s="13"/>
      <c r="U215" s="50"/>
      <c r="V215" s="50"/>
      <c r="W215" s="7"/>
      <c r="X215" s="7" t="s">
        <v>240</v>
      </c>
      <c r="Y215" s="7" t="s">
        <v>240</v>
      </c>
      <c r="Z215" s="45" t="s">
        <v>1062</v>
      </c>
      <c r="AA215" s="9" t="s">
        <v>273</v>
      </c>
      <c r="AB215" s="6" t="s">
        <v>45</v>
      </c>
    </row>
    <row r="216" spans="1:32" ht="25.5">
      <c r="A216" s="65" t="s">
        <v>1636</v>
      </c>
      <c r="B216" s="3" t="s">
        <v>1293</v>
      </c>
      <c r="C216" s="7" t="s">
        <v>956</v>
      </c>
      <c r="D216" s="7" t="s">
        <v>665</v>
      </c>
      <c r="E216" s="7" t="s">
        <v>31</v>
      </c>
      <c r="F216" s="7"/>
      <c r="G216" s="7" t="s">
        <v>80</v>
      </c>
      <c r="H216" s="13">
        <v>1968</v>
      </c>
      <c r="I216" s="23">
        <v>25212</v>
      </c>
      <c r="J216" s="32">
        <v>25184</v>
      </c>
      <c r="K216" s="7" t="s">
        <v>1571</v>
      </c>
      <c r="L216" s="32">
        <v>26470</v>
      </c>
      <c r="M216" s="7" t="s">
        <v>1146</v>
      </c>
      <c r="N216" s="13">
        <v>3.5</v>
      </c>
      <c r="O216" s="13"/>
      <c r="P216" s="7"/>
      <c r="Q216" s="7"/>
      <c r="R216" s="7"/>
      <c r="S216" s="7"/>
      <c r="T216" s="13"/>
      <c r="U216" s="50"/>
      <c r="V216" s="50"/>
      <c r="W216" s="7"/>
      <c r="X216" s="7" t="s">
        <v>240</v>
      </c>
      <c r="Y216" s="7" t="s">
        <v>240</v>
      </c>
      <c r="Z216" s="45" t="s">
        <v>1062</v>
      </c>
      <c r="AA216" s="9" t="s">
        <v>984</v>
      </c>
      <c r="AB216" s="6"/>
    </row>
    <row r="217" spans="1:32" ht="38.25">
      <c r="A217" s="65" t="s">
        <v>1636</v>
      </c>
      <c r="B217" s="3" t="s">
        <v>1293</v>
      </c>
      <c r="C217" s="7" t="s">
        <v>956</v>
      </c>
      <c r="D217" s="10" t="s">
        <v>957</v>
      </c>
      <c r="E217" s="7" t="s">
        <v>990</v>
      </c>
      <c r="F217" s="7" t="s">
        <v>1418</v>
      </c>
      <c r="G217" s="7" t="s">
        <v>80</v>
      </c>
      <c r="H217" s="13">
        <v>1973</v>
      </c>
      <c r="I217" s="21">
        <v>26735</v>
      </c>
      <c r="J217" s="32">
        <v>26717</v>
      </c>
      <c r="K217" s="7" t="s">
        <v>1572</v>
      </c>
      <c r="L217" s="32">
        <v>27144</v>
      </c>
      <c r="M217" s="7" t="s">
        <v>127</v>
      </c>
      <c r="N217" s="13">
        <v>1.2</v>
      </c>
      <c r="O217" s="13"/>
      <c r="P217" s="130" t="s">
        <v>1943</v>
      </c>
      <c r="Q217" s="130" t="s">
        <v>240</v>
      </c>
      <c r="R217" s="130"/>
      <c r="S217" s="130"/>
      <c r="T217" s="133">
        <v>12621</v>
      </c>
      <c r="U217" s="50">
        <v>38</v>
      </c>
      <c r="V217" s="50">
        <v>39</v>
      </c>
      <c r="W217" s="7"/>
      <c r="X217" s="7" t="s">
        <v>240</v>
      </c>
      <c r="Y217" s="7" t="s">
        <v>240</v>
      </c>
      <c r="Z217" s="45" t="s">
        <v>1062</v>
      </c>
      <c r="AA217" s="52" t="s">
        <v>1190</v>
      </c>
      <c r="AB217" s="145" t="s">
        <v>1944</v>
      </c>
    </row>
    <row r="218" spans="1:32" ht="51">
      <c r="A218" s="65" t="s">
        <v>1636</v>
      </c>
      <c r="B218" s="3" t="s">
        <v>1293</v>
      </c>
      <c r="C218" s="7" t="s">
        <v>956</v>
      </c>
      <c r="D218" s="10" t="s">
        <v>1040</v>
      </c>
      <c r="E218" s="7" t="s">
        <v>1612</v>
      </c>
      <c r="F218" s="7" t="s">
        <v>1418</v>
      </c>
      <c r="G218" s="7" t="s">
        <v>80</v>
      </c>
      <c r="H218" s="13">
        <v>1974</v>
      </c>
      <c r="I218" s="21">
        <v>27269</v>
      </c>
      <c r="J218" s="32">
        <v>27257</v>
      </c>
      <c r="K218" s="19" t="s">
        <v>452</v>
      </c>
      <c r="L218" s="32">
        <v>27453</v>
      </c>
      <c r="M218" s="7" t="s">
        <v>1573</v>
      </c>
      <c r="N218" s="13">
        <v>0.5</v>
      </c>
      <c r="O218" s="13" t="s">
        <v>245</v>
      </c>
      <c r="P218" s="7" t="s">
        <v>441</v>
      </c>
      <c r="Q218" s="7" t="s">
        <v>239</v>
      </c>
      <c r="R218" s="7"/>
      <c r="S218" s="7"/>
      <c r="T218" s="23">
        <v>14884</v>
      </c>
      <c r="U218" s="50">
        <v>33</v>
      </c>
      <c r="V218" s="50">
        <v>34</v>
      </c>
      <c r="W218" s="7"/>
      <c r="X218" s="7" t="s">
        <v>240</v>
      </c>
      <c r="Y218" s="38" t="s">
        <v>1605</v>
      </c>
      <c r="Z218" s="7" t="s">
        <v>1062</v>
      </c>
      <c r="AA218" s="3" t="s">
        <v>442</v>
      </c>
      <c r="AB218" s="6"/>
    </row>
    <row r="219" spans="1:32" ht="25.5">
      <c r="A219" s="65" t="s">
        <v>1636</v>
      </c>
      <c r="B219" s="3" t="s">
        <v>1293</v>
      </c>
      <c r="C219" s="7" t="s">
        <v>956</v>
      </c>
      <c r="D219" s="10" t="s">
        <v>407</v>
      </c>
      <c r="E219" s="7" t="s">
        <v>1612</v>
      </c>
      <c r="F219" s="7" t="s">
        <v>1418</v>
      </c>
      <c r="G219" s="7" t="s">
        <v>80</v>
      </c>
      <c r="H219" s="13">
        <v>1975</v>
      </c>
      <c r="I219" s="21"/>
      <c r="J219" s="32">
        <v>27684</v>
      </c>
      <c r="K219" s="7" t="s">
        <v>24</v>
      </c>
      <c r="L219" s="32">
        <v>29265</v>
      </c>
      <c r="M219" s="7"/>
      <c r="N219" s="13">
        <v>4.3</v>
      </c>
      <c r="O219" s="13" t="s">
        <v>245</v>
      </c>
      <c r="P219" s="7"/>
      <c r="Q219" s="7"/>
      <c r="R219" s="7"/>
      <c r="S219" s="7"/>
      <c r="T219" s="13">
        <v>1919</v>
      </c>
      <c r="U219" s="50">
        <f>75-19</f>
        <v>56</v>
      </c>
      <c r="V219" s="50">
        <v>60</v>
      </c>
      <c r="W219" s="7"/>
      <c r="X219" s="7" t="s">
        <v>240</v>
      </c>
      <c r="Y219" s="38" t="s">
        <v>1549</v>
      </c>
      <c r="Z219" s="7" t="s">
        <v>1062</v>
      </c>
      <c r="AA219" s="3" t="s">
        <v>639</v>
      </c>
      <c r="AB219" s="6" t="s">
        <v>1087</v>
      </c>
    </row>
    <row r="220" spans="1:32" ht="25.5">
      <c r="A220" s="65" t="s">
        <v>1636</v>
      </c>
      <c r="B220" s="3" t="s">
        <v>1293</v>
      </c>
      <c r="C220" s="7" t="s">
        <v>956</v>
      </c>
      <c r="D220" s="10" t="s">
        <v>235</v>
      </c>
      <c r="E220" s="7" t="s">
        <v>31</v>
      </c>
      <c r="F220" s="7"/>
      <c r="G220" s="7" t="s">
        <v>80</v>
      </c>
      <c r="H220" s="13">
        <v>1975</v>
      </c>
      <c r="I220" s="21"/>
      <c r="J220" s="32">
        <v>27492</v>
      </c>
      <c r="K220" s="19" t="s">
        <v>1574</v>
      </c>
      <c r="L220" s="32">
        <v>27684</v>
      </c>
      <c r="M220" s="7" t="s">
        <v>24</v>
      </c>
      <c r="N220" s="13">
        <v>0.5</v>
      </c>
      <c r="O220" s="13"/>
      <c r="P220" s="7"/>
      <c r="Q220" s="7"/>
      <c r="R220" s="7"/>
      <c r="S220" s="7"/>
      <c r="T220" s="13"/>
      <c r="U220" s="50"/>
      <c r="V220" s="50"/>
      <c r="W220" s="7"/>
      <c r="X220" s="7" t="s">
        <v>240</v>
      </c>
      <c r="Y220" s="38" t="s">
        <v>1497</v>
      </c>
      <c r="Z220" s="7" t="s">
        <v>1062</v>
      </c>
      <c r="AA220" s="3" t="s">
        <v>34</v>
      </c>
      <c r="AB220" s="6"/>
    </row>
    <row r="221" spans="1:32" ht="25.5">
      <c r="A221" s="65" t="s">
        <v>1636</v>
      </c>
      <c r="B221" s="3" t="s">
        <v>1293</v>
      </c>
      <c r="C221" s="7" t="s">
        <v>956</v>
      </c>
      <c r="D221" s="10" t="s">
        <v>1424</v>
      </c>
      <c r="E221" s="45" t="s">
        <v>217</v>
      </c>
      <c r="F221" s="45" t="s">
        <v>1418</v>
      </c>
      <c r="G221" s="3" t="s">
        <v>80</v>
      </c>
      <c r="H221" s="3">
        <v>1980</v>
      </c>
      <c r="I221" s="21"/>
      <c r="J221" s="32">
        <v>29265</v>
      </c>
      <c r="K221" s="7"/>
      <c r="L221" s="32">
        <v>29435</v>
      </c>
      <c r="M221" s="7"/>
      <c r="N221" s="13">
        <v>0.5</v>
      </c>
      <c r="O221" s="13" t="s">
        <v>3</v>
      </c>
      <c r="P221" s="130" t="s">
        <v>1976</v>
      </c>
      <c r="Q221" s="7" t="s">
        <v>239</v>
      </c>
      <c r="R221" s="7" t="s">
        <v>1975</v>
      </c>
      <c r="S221" s="7" t="s">
        <v>239</v>
      </c>
      <c r="T221" s="13">
        <v>1945</v>
      </c>
      <c r="U221" s="50">
        <v>35</v>
      </c>
      <c r="V221" s="50">
        <v>35</v>
      </c>
      <c r="W221" s="7"/>
      <c r="X221" s="7"/>
      <c r="Y221" s="38" t="s">
        <v>215</v>
      </c>
      <c r="Z221" s="7" t="s">
        <v>1062</v>
      </c>
      <c r="AA221" s="3" t="s">
        <v>216</v>
      </c>
      <c r="AB221" s="6"/>
    </row>
    <row r="222" spans="1:32">
      <c r="A222" s="65" t="s">
        <v>1636</v>
      </c>
      <c r="B222" s="3" t="s">
        <v>1293</v>
      </c>
      <c r="C222" s="7" t="s">
        <v>956</v>
      </c>
      <c r="D222" s="10" t="s">
        <v>1425</v>
      </c>
      <c r="E222" s="7"/>
      <c r="F222" s="7"/>
      <c r="G222" s="7"/>
      <c r="H222" s="13">
        <v>1980</v>
      </c>
      <c r="I222" s="21"/>
      <c r="J222" s="32">
        <v>29466</v>
      </c>
      <c r="K222" s="7"/>
      <c r="L222" s="32">
        <v>30508</v>
      </c>
      <c r="M222" s="7"/>
      <c r="N222" s="13">
        <v>2.8</v>
      </c>
      <c r="O222" s="13"/>
      <c r="P222" s="7"/>
      <c r="Q222" s="7"/>
      <c r="R222" s="7"/>
      <c r="S222" s="7"/>
      <c r="T222" s="13"/>
      <c r="U222" s="50"/>
      <c r="V222" s="50"/>
      <c r="W222" s="7"/>
      <c r="X222" s="7" t="s">
        <v>240</v>
      </c>
      <c r="Y222" s="7" t="s">
        <v>240</v>
      </c>
      <c r="Z222" s="7" t="s">
        <v>1062</v>
      </c>
      <c r="AA222" s="3"/>
      <c r="AB222" s="6"/>
    </row>
    <row r="223" spans="1:32">
      <c r="A223" s="65" t="s">
        <v>1636</v>
      </c>
      <c r="B223" s="3" t="s">
        <v>1293</v>
      </c>
      <c r="C223" s="7" t="s">
        <v>956</v>
      </c>
      <c r="D223" s="10" t="s">
        <v>1426</v>
      </c>
      <c r="E223" s="7"/>
      <c r="F223" s="7"/>
      <c r="G223" s="7"/>
      <c r="H223" s="13">
        <v>1983</v>
      </c>
      <c r="I223" s="21"/>
      <c r="J223" s="32">
        <v>30508</v>
      </c>
      <c r="K223" s="7"/>
      <c r="L223" s="32">
        <v>31397</v>
      </c>
      <c r="M223" s="7"/>
      <c r="N223" s="13">
        <v>2.4</v>
      </c>
      <c r="O223" s="13"/>
      <c r="P223" s="7"/>
      <c r="Q223" s="7"/>
      <c r="R223" s="7"/>
      <c r="S223" s="7"/>
      <c r="T223" s="13"/>
      <c r="U223" s="50"/>
      <c r="V223" s="50"/>
      <c r="W223" s="7"/>
      <c r="X223" s="7" t="s">
        <v>240</v>
      </c>
      <c r="Y223" s="7" t="s">
        <v>240</v>
      </c>
      <c r="Z223" s="7" t="s">
        <v>1062</v>
      </c>
      <c r="AA223" s="3"/>
      <c r="AB223" s="6"/>
    </row>
    <row r="224" spans="1:32" ht="51">
      <c r="A224" s="65" t="s">
        <v>1636</v>
      </c>
      <c r="B224" s="3" t="s">
        <v>1293</v>
      </c>
      <c r="C224" s="7" t="s">
        <v>956</v>
      </c>
      <c r="D224" s="10" t="s">
        <v>1427</v>
      </c>
      <c r="E224" s="7" t="s">
        <v>729</v>
      </c>
      <c r="F224" s="7" t="s">
        <v>1253</v>
      </c>
      <c r="G224" s="7" t="s">
        <v>80</v>
      </c>
      <c r="H224" s="13">
        <v>1985</v>
      </c>
      <c r="I224" s="21"/>
      <c r="J224" s="32">
        <v>31397</v>
      </c>
      <c r="K224" s="7"/>
      <c r="L224" s="32">
        <v>33451</v>
      </c>
      <c r="M224" s="7"/>
      <c r="N224" s="13">
        <v>5.7</v>
      </c>
      <c r="O224" s="13" t="s">
        <v>3</v>
      </c>
      <c r="P224" s="7" t="s">
        <v>728</v>
      </c>
      <c r="Q224" s="7" t="s">
        <v>239</v>
      </c>
      <c r="R224" s="7"/>
      <c r="S224" s="7"/>
      <c r="T224" s="23">
        <v>14876</v>
      </c>
      <c r="U224" s="50">
        <v>45</v>
      </c>
      <c r="V224" s="50">
        <v>51</v>
      </c>
      <c r="W224" s="7"/>
      <c r="X224" s="9" t="s">
        <v>1414</v>
      </c>
      <c r="Y224" s="7" t="s">
        <v>397</v>
      </c>
      <c r="Z224" s="7" t="s">
        <v>1062</v>
      </c>
      <c r="AA224" s="3" t="s">
        <v>344</v>
      </c>
      <c r="AB224" s="6" t="s">
        <v>1415</v>
      </c>
    </row>
    <row r="225" spans="1:28" ht="51">
      <c r="A225" s="65" t="s">
        <v>1636</v>
      </c>
      <c r="B225" s="3" t="s">
        <v>1293</v>
      </c>
      <c r="C225" s="7" t="s">
        <v>956</v>
      </c>
      <c r="D225" s="10" t="s">
        <v>1427</v>
      </c>
      <c r="E225" s="7" t="s">
        <v>729</v>
      </c>
      <c r="F225" s="7" t="s">
        <v>1253</v>
      </c>
      <c r="G225" s="7" t="s">
        <v>80</v>
      </c>
      <c r="H225" s="13">
        <v>1991</v>
      </c>
      <c r="I225" s="21"/>
      <c r="J225" s="32">
        <v>33588</v>
      </c>
      <c r="K225" s="7"/>
      <c r="L225" s="32">
        <v>34913</v>
      </c>
      <c r="M225" s="7"/>
      <c r="N225" s="13">
        <v>3.7</v>
      </c>
      <c r="O225" s="13" t="s">
        <v>3</v>
      </c>
      <c r="P225" s="7" t="s">
        <v>728</v>
      </c>
      <c r="Q225" s="7" t="s">
        <v>239</v>
      </c>
      <c r="R225" s="7"/>
      <c r="S225" s="7"/>
      <c r="T225" s="23">
        <v>14876</v>
      </c>
      <c r="U225" s="50">
        <v>51</v>
      </c>
      <c r="V225" s="50">
        <v>55</v>
      </c>
      <c r="W225" s="7"/>
      <c r="X225" s="9" t="s">
        <v>1414</v>
      </c>
      <c r="Y225" s="7" t="s">
        <v>397</v>
      </c>
      <c r="Z225" s="7" t="s">
        <v>1062</v>
      </c>
      <c r="AA225" s="3" t="s">
        <v>344</v>
      </c>
      <c r="AB225" s="6" t="s">
        <v>1415</v>
      </c>
    </row>
    <row r="226" spans="1:28">
      <c r="A226" s="65" t="s">
        <v>1636</v>
      </c>
      <c r="B226" s="3" t="s">
        <v>1293</v>
      </c>
      <c r="C226" s="7" t="s">
        <v>956</v>
      </c>
      <c r="D226" s="10" t="s">
        <v>1428</v>
      </c>
      <c r="E226" s="7"/>
      <c r="F226" s="7"/>
      <c r="G226" s="7"/>
      <c r="H226" s="13">
        <v>1991</v>
      </c>
      <c r="I226" s="21"/>
      <c r="J226" s="32">
        <v>33451</v>
      </c>
      <c r="K226" s="7"/>
      <c r="L226" s="32">
        <v>33588</v>
      </c>
      <c r="M226" s="7"/>
      <c r="N226" s="13">
        <v>0.3</v>
      </c>
      <c r="O226" s="13"/>
      <c r="P226" s="7"/>
      <c r="Q226" s="7"/>
      <c r="R226" s="7"/>
      <c r="S226" s="7"/>
      <c r="T226" s="13"/>
      <c r="U226" s="50"/>
      <c r="V226" s="50"/>
      <c r="W226" s="7"/>
      <c r="X226" s="9" t="s">
        <v>240</v>
      </c>
      <c r="Y226" s="7" t="s">
        <v>240</v>
      </c>
      <c r="Z226" s="7" t="s">
        <v>1062</v>
      </c>
      <c r="AA226" s="3"/>
      <c r="AB226" s="6"/>
    </row>
    <row r="227" spans="1:28" ht="25.5">
      <c r="A227" s="65" t="s">
        <v>1636</v>
      </c>
      <c r="B227" s="3" t="s">
        <v>1293</v>
      </c>
      <c r="C227" s="7" t="s">
        <v>956</v>
      </c>
      <c r="D227" s="10" t="s">
        <v>1059</v>
      </c>
      <c r="E227" s="45" t="s">
        <v>1175</v>
      </c>
      <c r="F227" s="45" t="s">
        <v>1513</v>
      </c>
      <c r="G227" s="7" t="s">
        <v>422</v>
      </c>
      <c r="H227" s="13">
        <v>1995</v>
      </c>
      <c r="I227" s="21"/>
      <c r="J227" s="32">
        <v>35020</v>
      </c>
      <c r="K227" s="7"/>
      <c r="L227" s="32">
        <v>37376</v>
      </c>
      <c r="M227" s="7"/>
      <c r="N227" s="13">
        <v>6.4</v>
      </c>
      <c r="O227" s="13" t="s">
        <v>245</v>
      </c>
      <c r="P227" s="7" t="s">
        <v>960</v>
      </c>
      <c r="Q227" s="7" t="s">
        <v>240</v>
      </c>
      <c r="R227" s="45" t="s">
        <v>698</v>
      </c>
      <c r="S227" s="45" t="s">
        <v>239</v>
      </c>
      <c r="T227" s="23">
        <v>15701</v>
      </c>
      <c r="U227" s="50">
        <v>52</v>
      </c>
      <c r="V227" s="50">
        <v>59</v>
      </c>
      <c r="W227" s="7"/>
      <c r="X227" s="7" t="s">
        <v>240</v>
      </c>
      <c r="Y227" s="38" t="s">
        <v>1174</v>
      </c>
      <c r="Z227" s="7" t="s">
        <v>1062</v>
      </c>
      <c r="AA227" s="9" t="s">
        <v>1243</v>
      </c>
      <c r="AB227" s="6"/>
    </row>
    <row r="228" spans="1:28">
      <c r="A228" s="65" t="s">
        <v>1636</v>
      </c>
      <c r="B228" s="3" t="s">
        <v>1293</v>
      </c>
      <c r="C228" s="7" t="s">
        <v>956</v>
      </c>
      <c r="D228" s="134" t="s">
        <v>1945</v>
      </c>
      <c r="E228" s="7" t="s">
        <v>1946</v>
      </c>
      <c r="F228" s="7" t="s">
        <v>1253</v>
      </c>
      <c r="G228" s="7"/>
      <c r="H228" s="13">
        <v>1995</v>
      </c>
      <c r="I228" s="21"/>
      <c r="J228" s="32">
        <v>34913</v>
      </c>
      <c r="K228" s="7"/>
      <c r="L228" s="32">
        <v>35020</v>
      </c>
      <c r="M228" s="7"/>
      <c r="N228" s="13">
        <v>0.25</v>
      </c>
      <c r="O228" s="13" t="s">
        <v>3</v>
      </c>
      <c r="P228" s="130" t="s">
        <v>1947</v>
      </c>
      <c r="Q228" s="130" t="s">
        <v>239</v>
      </c>
      <c r="R228" s="130" t="s">
        <v>1948</v>
      </c>
      <c r="S228" s="130" t="s">
        <v>239</v>
      </c>
      <c r="T228" s="43">
        <v>1937</v>
      </c>
      <c r="U228" s="50">
        <f>95-37</f>
        <v>58</v>
      </c>
      <c r="V228" s="50">
        <v>58</v>
      </c>
      <c r="W228" s="7"/>
      <c r="X228" s="7" t="s">
        <v>240</v>
      </c>
      <c r="Y228" s="7" t="s">
        <v>240</v>
      </c>
      <c r="Z228" s="7" t="s">
        <v>1062</v>
      </c>
      <c r="AA228" s="129" t="s">
        <v>1949</v>
      </c>
      <c r="AB228" s="6"/>
    </row>
    <row r="229" spans="1:28" ht="25.5">
      <c r="A229" s="65" t="s">
        <v>1636</v>
      </c>
      <c r="B229" s="3" t="s">
        <v>1293</v>
      </c>
      <c r="C229" s="7" t="s">
        <v>956</v>
      </c>
      <c r="D229" s="134" t="s">
        <v>1389</v>
      </c>
      <c r="E229" s="130" t="s">
        <v>1999</v>
      </c>
      <c r="F229" s="130" t="s">
        <v>1593</v>
      </c>
      <c r="G229" s="7"/>
      <c r="H229" s="13">
        <v>2002</v>
      </c>
      <c r="I229" s="21"/>
      <c r="J229" s="32">
        <v>37376</v>
      </c>
      <c r="K229" s="7"/>
      <c r="L229" s="32">
        <v>38447</v>
      </c>
      <c r="M229" s="7"/>
      <c r="N229" s="13">
        <v>3</v>
      </c>
      <c r="O229" s="131" t="s">
        <v>3</v>
      </c>
      <c r="P229" s="130" t="s">
        <v>2000</v>
      </c>
      <c r="Q229" s="130" t="s">
        <v>239</v>
      </c>
      <c r="R229" s="130" t="s">
        <v>2001</v>
      </c>
      <c r="S229" s="130" t="s">
        <v>239</v>
      </c>
      <c r="T229" s="131">
        <v>1947</v>
      </c>
      <c r="U229" s="50">
        <f>2002-1947</f>
        <v>55</v>
      </c>
      <c r="V229" s="50">
        <v>58</v>
      </c>
      <c r="W229" s="7"/>
      <c r="X229" s="7" t="s">
        <v>240</v>
      </c>
      <c r="Y229" s="7" t="s">
        <v>240</v>
      </c>
      <c r="Z229" s="7" t="s">
        <v>1062</v>
      </c>
      <c r="AA229" s="9" t="s">
        <v>641</v>
      </c>
      <c r="AB229" s="6"/>
    </row>
    <row r="230" spans="1:28">
      <c r="A230" s="65" t="s">
        <v>1636</v>
      </c>
      <c r="B230" s="3" t="s">
        <v>1293</v>
      </c>
      <c r="C230" s="7" t="s">
        <v>956</v>
      </c>
      <c r="D230" s="10" t="s">
        <v>1388</v>
      </c>
      <c r="E230" s="7"/>
      <c r="F230" s="7"/>
      <c r="G230" s="7"/>
      <c r="H230" s="13">
        <v>2005</v>
      </c>
      <c r="I230" s="33">
        <v>38447</v>
      </c>
      <c r="J230" s="33">
        <v>38442</v>
      </c>
      <c r="K230" s="7"/>
      <c r="L230" s="23">
        <v>39234</v>
      </c>
      <c r="M230" s="7"/>
      <c r="N230" s="13">
        <v>2.25</v>
      </c>
      <c r="O230" s="13" t="s">
        <v>245</v>
      </c>
      <c r="P230" s="7"/>
      <c r="Q230" s="7"/>
      <c r="R230" s="7"/>
      <c r="S230" s="7"/>
      <c r="T230" s="13"/>
      <c r="U230" s="50"/>
      <c r="V230" s="50"/>
      <c r="W230" s="7"/>
      <c r="X230" s="7" t="s">
        <v>240</v>
      </c>
      <c r="Y230" s="7" t="s">
        <v>240</v>
      </c>
      <c r="Z230" s="7" t="s">
        <v>1062</v>
      </c>
      <c r="AA230" s="9"/>
      <c r="AB230" s="6"/>
    </row>
    <row r="231" spans="1:28" ht="51">
      <c r="A231" s="65" t="s">
        <v>1636</v>
      </c>
      <c r="B231" s="3" t="s">
        <v>1293</v>
      </c>
      <c r="C231" s="7" t="s">
        <v>956</v>
      </c>
      <c r="D231" s="18" t="s">
        <v>2057</v>
      </c>
      <c r="E231" s="7" t="s">
        <v>1386</v>
      </c>
      <c r="F231" s="7"/>
      <c r="G231" s="7" t="s">
        <v>80</v>
      </c>
      <c r="H231" s="13">
        <v>2007</v>
      </c>
      <c r="I231" s="33"/>
      <c r="J231" s="23">
        <v>39234</v>
      </c>
      <c r="K231" s="7"/>
      <c r="L231" s="32">
        <v>40654</v>
      </c>
      <c r="M231" s="7"/>
      <c r="N231" s="13">
        <v>4</v>
      </c>
      <c r="O231" s="13" t="s">
        <v>245</v>
      </c>
      <c r="P231" s="7" t="s">
        <v>1658</v>
      </c>
      <c r="Q231" s="7" t="s">
        <v>240</v>
      </c>
      <c r="R231" s="7"/>
      <c r="S231" s="7"/>
      <c r="T231" s="23">
        <v>18887</v>
      </c>
      <c r="U231" s="50">
        <f>2007-1951</f>
        <v>56</v>
      </c>
      <c r="V231" s="50">
        <v>60</v>
      </c>
      <c r="W231" s="7"/>
      <c r="X231" s="7" t="s">
        <v>240</v>
      </c>
      <c r="Y231" s="7" t="s">
        <v>1657</v>
      </c>
      <c r="Z231" s="7" t="s">
        <v>1063</v>
      </c>
      <c r="AA231" s="9" t="s">
        <v>1709</v>
      </c>
      <c r="AB231" s="6"/>
    </row>
    <row r="232" spans="1:28" ht="25.5">
      <c r="A232" s="65" t="s">
        <v>1636</v>
      </c>
      <c r="B232" s="3" t="s">
        <v>1293</v>
      </c>
      <c r="C232" s="7" t="s">
        <v>956</v>
      </c>
      <c r="D232" s="18" t="s">
        <v>1700</v>
      </c>
      <c r="E232" s="7" t="s">
        <v>1701</v>
      </c>
      <c r="F232" s="7" t="s">
        <v>568</v>
      </c>
      <c r="G232" s="7" t="s">
        <v>80</v>
      </c>
      <c r="H232" s="13">
        <v>2011</v>
      </c>
      <c r="I232" s="33"/>
      <c r="J232" s="32">
        <v>40654</v>
      </c>
      <c r="K232" s="7"/>
      <c r="L232" s="32">
        <v>40724</v>
      </c>
      <c r="M232" s="7"/>
      <c r="N232" s="13">
        <v>0.2</v>
      </c>
      <c r="O232" s="13"/>
      <c r="P232" s="7"/>
      <c r="Q232" s="7"/>
      <c r="R232" s="7"/>
      <c r="S232" s="7"/>
      <c r="T232" s="23"/>
      <c r="U232" s="50"/>
      <c r="V232" s="50"/>
      <c r="W232" s="7"/>
      <c r="X232" s="7"/>
      <c r="Y232" s="7"/>
      <c r="Z232" s="7" t="s">
        <v>1062</v>
      </c>
      <c r="AA232" s="9"/>
      <c r="AB232" s="6"/>
    </row>
    <row r="233" spans="1:28" ht="25.5">
      <c r="A233" s="30" t="s">
        <v>545</v>
      </c>
      <c r="B233" s="3" t="s">
        <v>1293</v>
      </c>
      <c r="C233" s="7" t="s">
        <v>956</v>
      </c>
      <c r="D233" s="7" t="s">
        <v>1154</v>
      </c>
      <c r="E233" s="7" t="s">
        <v>948</v>
      </c>
      <c r="F233" s="38"/>
      <c r="G233" s="38"/>
      <c r="H233" s="13">
        <v>1944</v>
      </c>
      <c r="I233" s="13"/>
      <c r="J233" s="32"/>
      <c r="K233" s="7"/>
      <c r="L233" s="34">
        <v>16371</v>
      </c>
      <c r="M233" s="10" t="s">
        <v>382</v>
      </c>
      <c r="N233" s="13"/>
      <c r="O233" s="38"/>
      <c r="P233" s="38"/>
      <c r="Q233" s="38"/>
      <c r="R233" s="37"/>
      <c r="S233" s="37"/>
      <c r="T233" s="111"/>
      <c r="U233" s="139"/>
      <c r="V233" s="139"/>
      <c r="W233" s="37"/>
      <c r="X233" s="37"/>
      <c r="Y233" s="37"/>
      <c r="Z233" s="7" t="s">
        <v>1062</v>
      </c>
      <c r="AA233" s="7"/>
      <c r="AB233" s="112"/>
    </row>
    <row r="234" spans="1:28" ht="25.5">
      <c r="A234" s="30" t="s">
        <v>545</v>
      </c>
      <c r="B234" s="38"/>
      <c r="C234" s="7" t="s">
        <v>956</v>
      </c>
      <c r="D234" s="7" t="s">
        <v>1030</v>
      </c>
      <c r="E234" s="7" t="s">
        <v>948</v>
      </c>
      <c r="F234" s="38"/>
      <c r="G234" s="38"/>
      <c r="H234" s="13">
        <v>1957</v>
      </c>
      <c r="I234" s="13">
        <v>1957</v>
      </c>
      <c r="J234" s="39">
        <v>20843</v>
      </c>
      <c r="K234" s="7" t="s">
        <v>1352</v>
      </c>
      <c r="L234" s="23">
        <v>23600</v>
      </c>
      <c r="M234" s="7" t="s">
        <v>1570</v>
      </c>
      <c r="N234" s="13">
        <v>7.6</v>
      </c>
      <c r="O234" s="38"/>
      <c r="P234" s="38"/>
      <c r="Q234" s="38"/>
      <c r="R234" s="37"/>
      <c r="S234" s="37"/>
      <c r="T234" s="111"/>
      <c r="U234" s="139"/>
      <c r="V234" s="139"/>
      <c r="W234" s="37"/>
      <c r="X234" s="37"/>
      <c r="Y234" s="37"/>
      <c r="Z234" s="7" t="s">
        <v>1062</v>
      </c>
      <c r="AA234" s="7" t="s">
        <v>699</v>
      </c>
      <c r="AB234" s="112"/>
    </row>
    <row r="235" spans="1:28" ht="25.5">
      <c r="A235" s="30" t="s">
        <v>545</v>
      </c>
      <c r="B235" s="38"/>
      <c r="C235" s="7" t="s">
        <v>956</v>
      </c>
      <c r="D235" s="7" t="s">
        <v>1031</v>
      </c>
      <c r="E235" s="7" t="s">
        <v>808</v>
      </c>
      <c r="F235" s="38"/>
      <c r="G235" s="129" t="s">
        <v>80</v>
      </c>
      <c r="H235" s="13">
        <v>1965</v>
      </c>
      <c r="I235" s="13">
        <v>1965</v>
      </c>
      <c r="J235" s="32">
        <v>23973</v>
      </c>
      <c r="K235" s="7" t="s">
        <v>1353</v>
      </c>
      <c r="L235" s="23">
        <v>25176</v>
      </c>
      <c r="M235" s="7" t="s">
        <v>1354</v>
      </c>
      <c r="N235" s="13">
        <v>3.3</v>
      </c>
      <c r="O235" s="38"/>
      <c r="P235" s="38"/>
      <c r="Q235" s="38"/>
      <c r="R235" s="37"/>
      <c r="S235" s="37"/>
      <c r="T235" s="111"/>
      <c r="U235" s="139"/>
      <c r="V235" s="139"/>
      <c r="W235" s="37"/>
      <c r="X235" s="37"/>
      <c r="Y235" s="37"/>
      <c r="Z235" s="7" t="s">
        <v>1062</v>
      </c>
      <c r="AA235" s="7" t="s">
        <v>613</v>
      </c>
      <c r="AB235" s="112"/>
    </row>
    <row r="236" spans="1:28" ht="25.5">
      <c r="A236" s="30" t="s">
        <v>545</v>
      </c>
      <c r="B236" s="38"/>
      <c r="C236" s="7" t="s">
        <v>956</v>
      </c>
      <c r="D236" s="7" t="s">
        <v>957</v>
      </c>
      <c r="E236" s="7" t="s">
        <v>990</v>
      </c>
      <c r="F236" s="38"/>
      <c r="G236" s="129" t="s">
        <v>80</v>
      </c>
      <c r="H236" s="13">
        <v>1972</v>
      </c>
      <c r="I236" s="13">
        <v>1972</v>
      </c>
      <c r="J236" s="32">
        <v>26395</v>
      </c>
      <c r="K236" s="7" t="s">
        <v>1355</v>
      </c>
      <c r="L236" s="23">
        <v>26717</v>
      </c>
      <c r="M236" s="7" t="s">
        <v>1572</v>
      </c>
      <c r="N236" s="13">
        <v>0.8</v>
      </c>
      <c r="O236" s="38"/>
      <c r="P236" s="38"/>
      <c r="Q236" s="38"/>
      <c r="R236" s="111"/>
      <c r="S236" s="111"/>
      <c r="T236" s="111"/>
      <c r="U236" s="139"/>
      <c r="V236" s="139"/>
      <c r="W236" s="38"/>
      <c r="X236" s="38"/>
      <c r="Y236" s="38"/>
      <c r="Z236" s="7" t="s">
        <v>1062</v>
      </c>
      <c r="AA236" s="7" t="s">
        <v>1189</v>
      </c>
      <c r="AB236" s="112"/>
    </row>
    <row r="237" spans="1:28" ht="25.5">
      <c r="A237" s="30" t="s">
        <v>545</v>
      </c>
      <c r="B237" s="38"/>
      <c r="C237" s="7" t="s">
        <v>956</v>
      </c>
      <c r="D237" s="7" t="s">
        <v>1032</v>
      </c>
      <c r="E237" s="7" t="s">
        <v>954</v>
      </c>
      <c r="F237" s="38"/>
      <c r="G237" s="129" t="s">
        <v>80</v>
      </c>
      <c r="H237" s="13">
        <v>1973</v>
      </c>
      <c r="I237" s="13">
        <v>1973</v>
      </c>
      <c r="J237" s="32">
        <v>26884</v>
      </c>
      <c r="K237" s="7" t="s">
        <v>1356</v>
      </c>
      <c r="L237" s="13" t="s">
        <v>544</v>
      </c>
      <c r="M237" s="7" t="s">
        <v>544</v>
      </c>
      <c r="N237" s="13"/>
      <c r="O237" s="38"/>
      <c r="P237" s="38"/>
      <c r="Q237" s="38"/>
      <c r="R237" s="111"/>
      <c r="S237" s="111"/>
      <c r="T237" s="111"/>
      <c r="U237" s="139"/>
      <c r="V237" s="139"/>
      <c r="W237" s="38"/>
      <c r="X237" s="38"/>
      <c r="Y237" s="38"/>
      <c r="Z237" s="7" t="s">
        <v>1062</v>
      </c>
      <c r="AA237" s="7" t="s">
        <v>1096</v>
      </c>
      <c r="AB237" s="112"/>
    </row>
    <row r="238" spans="1:28" ht="25.5">
      <c r="A238" s="30" t="s">
        <v>545</v>
      </c>
      <c r="B238" s="38"/>
      <c r="C238" s="7" t="s">
        <v>975</v>
      </c>
      <c r="D238" s="7" t="s">
        <v>1562</v>
      </c>
      <c r="E238" s="7" t="s">
        <v>954</v>
      </c>
      <c r="F238" s="38"/>
      <c r="G238" s="129" t="s">
        <v>80</v>
      </c>
      <c r="H238" s="13">
        <v>1945</v>
      </c>
      <c r="I238" s="13">
        <v>1945</v>
      </c>
      <c r="J238" s="32">
        <v>16712</v>
      </c>
      <c r="K238" s="7" t="s">
        <v>1563</v>
      </c>
      <c r="L238" s="23">
        <v>17244</v>
      </c>
      <c r="M238" s="7" t="s">
        <v>48</v>
      </c>
      <c r="N238" s="13">
        <v>1.4</v>
      </c>
      <c r="O238" s="38"/>
      <c r="P238" s="38"/>
      <c r="Q238" s="38"/>
      <c r="R238" s="111"/>
      <c r="S238" s="111"/>
      <c r="T238" s="111"/>
      <c r="U238" s="139"/>
      <c r="V238" s="139"/>
      <c r="W238" s="38"/>
      <c r="X238" s="38"/>
      <c r="Y238" s="38"/>
      <c r="Z238" s="7" t="s">
        <v>1062</v>
      </c>
      <c r="AA238" s="7" t="s">
        <v>49</v>
      </c>
      <c r="AB238" s="112"/>
    </row>
    <row r="239" spans="1:28" ht="38.25">
      <c r="A239" s="65" t="s">
        <v>1638</v>
      </c>
      <c r="B239" s="3" t="s">
        <v>32</v>
      </c>
      <c r="C239" s="49" t="s">
        <v>975</v>
      </c>
      <c r="D239" s="49" t="s">
        <v>1208</v>
      </c>
      <c r="E239" s="3" t="s">
        <v>1209</v>
      </c>
      <c r="F239" s="7" t="s">
        <v>568</v>
      </c>
      <c r="G239" s="129" t="s">
        <v>80</v>
      </c>
      <c r="H239" s="15">
        <v>1931</v>
      </c>
      <c r="I239" s="15"/>
      <c r="J239" s="33">
        <v>11363</v>
      </c>
      <c r="K239" s="7"/>
      <c r="L239" s="34">
        <v>12408</v>
      </c>
      <c r="M239" s="3"/>
      <c r="N239" s="15">
        <v>2.8</v>
      </c>
      <c r="O239" s="15"/>
      <c r="P239" s="45"/>
      <c r="Q239" s="45"/>
      <c r="R239" s="45"/>
      <c r="S239" s="45"/>
      <c r="T239" s="15"/>
      <c r="U239" s="47"/>
      <c r="V239" s="47"/>
      <c r="W239" s="45"/>
      <c r="X239" s="45" t="s">
        <v>240</v>
      </c>
      <c r="Y239" s="45" t="s">
        <v>240</v>
      </c>
      <c r="Z239" s="19" t="s">
        <v>1062</v>
      </c>
      <c r="AA239" s="3" t="s">
        <v>1211</v>
      </c>
      <c r="AB239" s="6"/>
    </row>
    <row r="240" spans="1:28" ht="38.25">
      <c r="A240" s="65" t="s">
        <v>1638</v>
      </c>
      <c r="B240" s="3" t="s">
        <v>32</v>
      </c>
      <c r="C240" s="49" t="s">
        <v>975</v>
      </c>
      <c r="D240" s="49" t="s">
        <v>1210</v>
      </c>
      <c r="E240" s="3" t="s">
        <v>948</v>
      </c>
      <c r="F240" s="3"/>
      <c r="G240" s="3" t="s">
        <v>1421</v>
      </c>
      <c r="H240" s="15">
        <v>1933</v>
      </c>
      <c r="I240" s="15"/>
      <c r="J240" s="34">
        <v>12408</v>
      </c>
      <c r="K240" s="7"/>
      <c r="L240" s="33">
        <v>12747</v>
      </c>
      <c r="M240" s="3"/>
      <c r="N240" s="15">
        <v>0.9</v>
      </c>
      <c r="O240" s="15"/>
      <c r="P240" s="45"/>
      <c r="Q240" s="45"/>
      <c r="R240" s="45"/>
      <c r="S240" s="45"/>
      <c r="T240" s="15"/>
      <c r="U240" s="47"/>
      <c r="V240" s="47"/>
      <c r="W240" s="45"/>
      <c r="X240" s="45" t="s">
        <v>240</v>
      </c>
      <c r="Y240" s="45" t="s">
        <v>240</v>
      </c>
      <c r="Z240" s="19" t="s">
        <v>1062</v>
      </c>
      <c r="AA240" s="3"/>
      <c r="AB240" s="6"/>
    </row>
    <row r="241" spans="1:28" ht="38.25">
      <c r="A241" s="65" t="s">
        <v>1638</v>
      </c>
      <c r="B241" s="3" t="s">
        <v>32</v>
      </c>
      <c r="C241" s="49" t="s">
        <v>975</v>
      </c>
      <c r="D241" s="49" t="s">
        <v>741</v>
      </c>
      <c r="E241" s="3"/>
      <c r="F241" s="3"/>
      <c r="G241" s="3"/>
      <c r="H241" s="15">
        <v>1934</v>
      </c>
      <c r="I241" s="15"/>
      <c r="J241" s="33">
        <v>12747</v>
      </c>
      <c r="K241" s="7"/>
      <c r="L241" s="33">
        <v>13794</v>
      </c>
      <c r="M241" s="3"/>
      <c r="N241" s="15">
        <v>3</v>
      </c>
      <c r="O241" s="15"/>
      <c r="P241" s="45"/>
      <c r="Q241" s="45"/>
      <c r="R241" s="45"/>
      <c r="S241" s="45"/>
      <c r="T241" s="15"/>
      <c r="U241" s="47"/>
      <c r="V241" s="47"/>
      <c r="W241" s="45"/>
      <c r="X241" s="45" t="s">
        <v>240</v>
      </c>
      <c r="Y241" s="45" t="s">
        <v>240</v>
      </c>
      <c r="Z241" s="19" t="s">
        <v>1062</v>
      </c>
      <c r="AA241" s="3"/>
      <c r="AB241" s="6"/>
    </row>
    <row r="242" spans="1:28" ht="127.5">
      <c r="A242" s="65" t="s">
        <v>1638</v>
      </c>
      <c r="B242" s="3" t="s">
        <v>32</v>
      </c>
      <c r="C242" s="49" t="s">
        <v>975</v>
      </c>
      <c r="D242" s="49" t="s">
        <v>1472</v>
      </c>
      <c r="E242" s="3" t="s">
        <v>740</v>
      </c>
      <c r="F242" s="3" t="s">
        <v>1418</v>
      </c>
      <c r="G242" s="3" t="s">
        <v>80</v>
      </c>
      <c r="H242" s="15">
        <v>1938</v>
      </c>
      <c r="I242" s="15"/>
      <c r="J242" s="34">
        <v>14019</v>
      </c>
      <c r="K242" s="7"/>
      <c r="L242" s="33">
        <v>15008</v>
      </c>
      <c r="M242" s="3" t="s">
        <v>144</v>
      </c>
      <c r="N242" s="15">
        <v>2.75</v>
      </c>
      <c r="O242" s="15"/>
      <c r="P242" s="45" t="s">
        <v>966</v>
      </c>
      <c r="Q242" s="45" t="s">
        <v>240</v>
      </c>
      <c r="R242" s="45"/>
      <c r="S242" s="45"/>
      <c r="T242" s="131" t="s">
        <v>1927</v>
      </c>
      <c r="U242" s="47">
        <f>1938-1893</f>
        <v>45</v>
      </c>
      <c r="V242" s="47">
        <f>1941-1893</f>
        <v>48</v>
      </c>
      <c r="W242" s="45">
        <v>1968</v>
      </c>
      <c r="X242" s="38" t="s">
        <v>739</v>
      </c>
      <c r="Y242" s="45" t="s">
        <v>240</v>
      </c>
      <c r="Z242" s="19" t="s">
        <v>1062</v>
      </c>
      <c r="AA242" s="3" t="s">
        <v>169</v>
      </c>
      <c r="AB242" s="6"/>
    </row>
    <row r="243" spans="1:28" ht="38.25">
      <c r="A243" s="65" t="s">
        <v>1638</v>
      </c>
      <c r="B243" s="3" t="s">
        <v>32</v>
      </c>
      <c r="C243" s="49" t="s">
        <v>975</v>
      </c>
      <c r="D243" s="49" t="s">
        <v>1473</v>
      </c>
      <c r="E243" s="3" t="s">
        <v>935</v>
      </c>
      <c r="F243" s="3" t="s">
        <v>1418</v>
      </c>
      <c r="G243" s="3" t="s">
        <v>80</v>
      </c>
      <c r="H243" s="15">
        <v>1941</v>
      </c>
      <c r="I243" s="15"/>
      <c r="J243" s="33">
        <v>15008</v>
      </c>
      <c r="K243" s="3" t="s">
        <v>144</v>
      </c>
      <c r="L243" s="33">
        <v>16508</v>
      </c>
      <c r="M243" s="3" t="s">
        <v>1559</v>
      </c>
      <c r="N243" s="15">
        <v>4.0999999999999996</v>
      </c>
      <c r="O243" s="15"/>
      <c r="P243" s="45"/>
      <c r="Q243" s="45"/>
      <c r="R243" s="45"/>
      <c r="S243" s="45"/>
      <c r="T243" s="15"/>
      <c r="U243" s="47"/>
      <c r="V243" s="47"/>
      <c r="W243" s="45"/>
      <c r="X243" s="45" t="s">
        <v>240</v>
      </c>
      <c r="Y243" s="45" t="s">
        <v>240</v>
      </c>
      <c r="Z243" s="19" t="s">
        <v>1062</v>
      </c>
      <c r="AA243" s="3" t="s">
        <v>693</v>
      </c>
      <c r="AB243" s="6"/>
    </row>
    <row r="244" spans="1:28" ht="140.25">
      <c r="A244" s="65" t="s">
        <v>1638</v>
      </c>
      <c r="B244" s="3" t="s">
        <v>32</v>
      </c>
      <c r="C244" s="49" t="s">
        <v>975</v>
      </c>
      <c r="D244" s="49" t="s">
        <v>1560</v>
      </c>
      <c r="E244" s="3" t="s">
        <v>770</v>
      </c>
      <c r="F244" s="3" t="s">
        <v>258</v>
      </c>
      <c r="G244" s="3" t="s">
        <v>631</v>
      </c>
      <c r="H244" s="15">
        <v>1945</v>
      </c>
      <c r="I244" s="15"/>
      <c r="J244" s="33">
        <v>16508</v>
      </c>
      <c r="K244" s="3" t="s">
        <v>1559</v>
      </c>
      <c r="L244" s="33">
        <v>17224</v>
      </c>
      <c r="M244" s="3" t="s">
        <v>499</v>
      </c>
      <c r="N244" s="15">
        <v>2</v>
      </c>
      <c r="O244" s="15"/>
      <c r="P244" s="45" t="s">
        <v>966</v>
      </c>
      <c r="Q244" s="45" t="s">
        <v>240</v>
      </c>
      <c r="R244" s="45"/>
      <c r="S244" s="45"/>
      <c r="T244" s="22">
        <v>3482</v>
      </c>
      <c r="U244" s="47">
        <v>35</v>
      </c>
      <c r="V244" s="47">
        <v>37</v>
      </c>
      <c r="W244" s="44">
        <v>31544</v>
      </c>
      <c r="X244" s="9" t="s">
        <v>769</v>
      </c>
      <c r="Y244" s="45" t="s">
        <v>240</v>
      </c>
      <c r="Z244" s="19" t="s">
        <v>1062</v>
      </c>
      <c r="AA244" s="3" t="s">
        <v>1218</v>
      </c>
      <c r="AB244" s="6" t="s">
        <v>1440</v>
      </c>
    </row>
    <row r="245" spans="1:28" ht="38.25">
      <c r="A245" s="65" t="s">
        <v>1638</v>
      </c>
      <c r="B245" s="3" t="s">
        <v>32</v>
      </c>
      <c r="C245" s="49" t="s">
        <v>975</v>
      </c>
      <c r="D245" s="49" t="s">
        <v>1439</v>
      </c>
      <c r="E245" s="3" t="s">
        <v>948</v>
      </c>
      <c r="F245" s="3"/>
      <c r="G245" s="3" t="s">
        <v>1421</v>
      </c>
      <c r="H245" s="15">
        <v>1947</v>
      </c>
      <c r="I245" s="15"/>
      <c r="J245" s="33">
        <v>17224</v>
      </c>
      <c r="K245" s="3" t="s">
        <v>499</v>
      </c>
      <c r="L245" s="25">
        <v>1948</v>
      </c>
      <c r="M245" s="3"/>
      <c r="N245" s="15">
        <v>1</v>
      </c>
      <c r="O245" s="15"/>
      <c r="P245" s="45"/>
      <c r="Q245" s="45"/>
      <c r="R245" s="45"/>
      <c r="S245" s="45"/>
      <c r="T245" s="15"/>
      <c r="U245" s="47"/>
      <c r="V245" s="47"/>
      <c r="W245" s="45">
        <v>1948</v>
      </c>
      <c r="X245" s="45" t="s">
        <v>240</v>
      </c>
      <c r="Y245" s="45" t="s">
        <v>240</v>
      </c>
      <c r="Z245" s="19" t="s">
        <v>1062</v>
      </c>
      <c r="AA245" s="3" t="s">
        <v>805</v>
      </c>
      <c r="AB245" s="6"/>
    </row>
    <row r="246" spans="1:28" ht="89.25">
      <c r="A246" s="65" t="s">
        <v>1638</v>
      </c>
      <c r="B246" s="3" t="s">
        <v>32</v>
      </c>
      <c r="C246" s="49" t="s">
        <v>975</v>
      </c>
      <c r="D246" s="10" t="s">
        <v>929</v>
      </c>
      <c r="E246" s="9" t="s">
        <v>1416</v>
      </c>
      <c r="F246" s="9" t="s">
        <v>568</v>
      </c>
      <c r="G246" s="52" t="s">
        <v>80</v>
      </c>
      <c r="H246" s="15">
        <v>1948</v>
      </c>
      <c r="I246" s="15"/>
      <c r="J246" s="33">
        <v>17876</v>
      </c>
      <c r="K246" s="3" t="s">
        <v>1417</v>
      </c>
      <c r="L246" s="33">
        <v>18050</v>
      </c>
      <c r="M246" s="3" t="s">
        <v>560</v>
      </c>
      <c r="N246" s="15">
        <v>0.5</v>
      </c>
      <c r="O246" s="15"/>
      <c r="P246" s="46" t="s">
        <v>953</v>
      </c>
      <c r="Q246" s="46" t="s">
        <v>240</v>
      </c>
      <c r="R246" s="46"/>
      <c r="S246" s="46"/>
      <c r="T246" s="142" t="s">
        <v>1924</v>
      </c>
      <c r="U246" s="98">
        <f>1948-1882</f>
        <v>66</v>
      </c>
      <c r="V246" s="98">
        <v>66</v>
      </c>
      <c r="W246" s="46">
        <v>23348</v>
      </c>
      <c r="X246" s="9" t="s">
        <v>1552</v>
      </c>
      <c r="Y246" s="45" t="s">
        <v>240</v>
      </c>
      <c r="Z246" s="19" t="s">
        <v>1062</v>
      </c>
      <c r="AA246" s="3" t="s">
        <v>1106</v>
      </c>
      <c r="AB246" s="6" t="s">
        <v>559</v>
      </c>
    </row>
    <row r="247" spans="1:28" ht="38.25">
      <c r="A247" s="65" t="s">
        <v>1638</v>
      </c>
      <c r="B247" s="3" t="s">
        <v>32</v>
      </c>
      <c r="C247" s="49" t="s">
        <v>975</v>
      </c>
      <c r="D247" s="10" t="s">
        <v>561</v>
      </c>
      <c r="E247" s="9" t="s">
        <v>562</v>
      </c>
      <c r="F247" s="9" t="s">
        <v>568</v>
      </c>
      <c r="G247" s="52" t="s">
        <v>80</v>
      </c>
      <c r="H247" s="15">
        <v>1949</v>
      </c>
      <c r="I247" s="15"/>
      <c r="J247" s="33">
        <v>18050</v>
      </c>
      <c r="K247" s="3" t="s">
        <v>560</v>
      </c>
      <c r="L247" s="33">
        <v>18953</v>
      </c>
      <c r="M247" s="3" t="s">
        <v>1523</v>
      </c>
      <c r="N247" s="15">
        <v>2.4</v>
      </c>
      <c r="O247" s="15"/>
      <c r="P247" s="45"/>
      <c r="Q247" s="45"/>
      <c r="R247" s="45"/>
      <c r="S247" s="45"/>
      <c r="T247" s="15"/>
      <c r="U247" s="47"/>
      <c r="V247" s="47"/>
      <c r="W247" s="45"/>
      <c r="X247" s="45" t="s">
        <v>240</v>
      </c>
      <c r="Y247" s="45" t="s">
        <v>240</v>
      </c>
      <c r="Z247" s="19" t="s">
        <v>1062</v>
      </c>
      <c r="AA247" s="3" t="s">
        <v>1052</v>
      </c>
      <c r="AB247" s="6"/>
    </row>
    <row r="248" spans="1:28" ht="38.25">
      <c r="A248" s="65" t="s">
        <v>1638</v>
      </c>
      <c r="B248" s="3" t="s">
        <v>32</v>
      </c>
      <c r="C248" s="49" t="s">
        <v>975</v>
      </c>
      <c r="D248" s="49" t="s">
        <v>580</v>
      </c>
      <c r="E248" s="7" t="s">
        <v>1524</v>
      </c>
      <c r="F248" s="7" t="s">
        <v>568</v>
      </c>
      <c r="G248" s="52" t="s">
        <v>80</v>
      </c>
      <c r="H248" s="13">
        <v>1951</v>
      </c>
      <c r="I248" s="13"/>
      <c r="J248" s="33">
        <v>18953</v>
      </c>
      <c r="K248" s="3" t="s">
        <v>1523</v>
      </c>
      <c r="L248" s="32" t="s">
        <v>813</v>
      </c>
      <c r="M248" s="7" t="s">
        <v>145</v>
      </c>
      <c r="N248" s="13">
        <v>17.25</v>
      </c>
      <c r="O248" s="13"/>
      <c r="P248" s="7"/>
      <c r="Q248" s="7"/>
      <c r="R248" s="7"/>
      <c r="S248" s="7"/>
      <c r="T248" s="13"/>
      <c r="U248" s="50"/>
      <c r="V248" s="50"/>
      <c r="W248" s="7"/>
      <c r="X248" s="7" t="s">
        <v>240</v>
      </c>
      <c r="Y248" s="7" t="s">
        <v>240</v>
      </c>
      <c r="Z248" s="19" t="s">
        <v>1062</v>
      </c>
      <c r="AA248" s="3"/>
      <c r="AB248" s="6" t="s">
        <v>45</v>
      </c>
    </row>
    <row r="249" spans="1:28" ht="38.25">
      <c r="A249" s="65" t="s">
        <v>1638</v>
      </c>
      <c r="B249" s="3" t="s">
        <v>32</v>
      </c>
      <c r="C249" s="49" t="s">
        <v>975</v>
      </c>
      <c r="D249" s="49" t="s">
        <v>742</v>
      </c>
      <c r="E249" s="3" t="s">
        <v>668</v>
      </c>
      <c r="F249" s="7" t="s">
        <v>568</v>
      </c>
      <c r="G249" s="7" t="s">
        <v>80</v>
      </c>
      <c r="H249" s="13">
        <v>1969</v>
      </c>
      <c r="I249" s="22">
        <v>25261</v>
      </c>
      <c r="J249" s="32">
        <v>25251</v>
      </c>
      <c r="K249" s="7" t="s">
        <v>145</v>
      </c>
      <c r="L249" s="32">
        <v>27088</v>
      </c>
      <c r="M249" s="7" t="s">
        <v>146</v>
      </c>
      <c r="N249" s="13">
        <v>5</v>
      </c>
      <c r="O249" s="13"/>
      <c r="P249" s="7"/>
      <c r="Q249" s="7"/>
      <c r="R249" s="7"/>
      <c r="S249" s="7"/>
      <c r="T249" s="13"/>
      <c r="U249" s="50"/>
      <c r="V249" s="50"/>
      <c r="W249" s="7"/>
      <c r="X249" s="7" t="s">
        <v>240</v>
      </c>
      <c r="Y249" s="7" t="s">
        <v>240</v>
      </c>
      <c r="Z249" s="19" t="s">
        <v>1062</v>
      </c>
      <c r="AA249" s="3" t="s">
        <v>163</v>
      </c>
      <c r="AB249" s="6" t="s">
        <v>753</v>
      </c>
    </row>
    <row r="250" spans="1:28" ht="38.25">
      <c r="A250" s="65" t="s">
        <v>1638</v>
      </c>
      <c r="B250" s="3" t="s">
        <v>32</v>
      </c>
      <c r="C250" s="49" t="s">
        <v>975</v>
      </c>
      <c r="D250" s="49" t="s">
        <v>976</v>
      </c>
      <c r="E250" s="3" t="s">
        <v>812</v>
      </c>
      <c r="F250" s="7" t="s">
        <v>568</v>
      </c>
      <c r="G250" s="7" t="s">
        <v>80</v>
      </c>
      <c r="H250" s="13">
        <v>1974</v>
      </c>
      <c r="I250" s="22">
        <v>27094</v>
      </c>
      <c r="J250" s="32">
        <v>27088</v>
      </c>
      <c r="K250" s="7" t="s">
        <v>1588</v>
      </c>
      <c r="L250" s="32">
        <v>27144</v>
      </c>
      <c r="M250" s="7" t="s">
        <v>127</v>
      </c>
      <c r="N250" s="25">
        <v>0.2</v>
      </c>
      <c r="O250" s="22"/>
      <c r="P250" s="44"/>
      <c r="Q250" s="44"/>
      <c r="R250" s="44"/>
      <c r="S250" s="44"/>
      <c r="T250" s="22"/>
      <c r="U250" s="47"/>
      <c r="V250" s="47"/>
      <c r="W250" s="44"/>
      <c r="X250" s="44" t="s">
        <v>240</v>
      </c>
      <c r="Y250" s="44" t="s">
        <v>240</v>
      </c>
      <c r="Z250" s="19" t="s">
        <v>1062</v>
      </c>
      <c r="AA250" s="3" t="s">
        <v>163</v>
      </c>
      <c r="AB250" s="6"/>
    </row>
    <row r="251" spans="1:28" ht="38.25">
      <c r="A251" s="65" t="s">
        <v>1638</v>
      </c>
      <c r="B251" s="3" t="s">
        <v>32</v>
      </c>
      <c r="C251" s="49" t="s">
        <v>975</v>
      </c>
      <c r="D251" s="49" t="s">
        <v>775</v>
      </c>
      <c r="E251" s="3" t="s">
        <v>31</v>
      </c>
      <c r="F251" s="7"/>
      <c r="G251" s="7" t="s">
        <v>80</v>
      </c>
      <c r="H251" s="13">
        <v>1974</v>
      </c>
      <c r="I251" s="22">
        <v>27253</v>
      </c>
      <c r="J251" s="32">
        <v>27248</v>
      </c>
      <c r="K251" s="7" t="s">
        <v>147</v>
      </c>
      <c r="L251" s="32">
        <v>27445</v>
      </c>
      <c r="M251" s="4"/>
      <c r="N251" s="25">
        <v>0.5</v>
      </c>
      <c r="O251" s="22"/>
      <c r="P251" s="44"/>
      <c r="Q251" s="44"/>
      <c r="R251" s="44"/>
      <c r="S251" s="44"/>
      <c r="T251" s="22"/>
      <c r="U251" s="47"/>
      <c r="V251" s="47"/>
      <c r="W251" s="44"/>
      <c r="X251" s="44" t="s">
        <v>240</v>
      </c>
      <c r="Y251" s="44" t="s">
        <v>240</v>
      </c>
      <c r="Z251" s="19" t="s">
        <v>1062</v>
      </c>
      <c r="AA251" s="3"/>
      <c r="AB251" s="6"/>
    </row>
    <row r="252" spans="1:28" ht="38.25">
      <c r="A252" s="65" t="s">
        <v>1638</v>
      </c>
      <c r="B252" s="3" t="s">
        <v>32</v>
      </c>
      <c r="C252" s="49" t="s">
        <v>975</v>
      </c>
      <c r="D252" s="45" t="s">
        <v>1126</v>
      </c>
      <c r="E252" s="3" t="s">
        <v>316</v>
      </c>
      <c r="F252" s="7" t="s">
        <v>568</v>
      </c>
      <c r="G252" s="7" t="s">
        <v>80</v>
      </c>
      <c r="H252" s="13">
        <v>1975</v>
      </c>
      <c r="I252" s="22">
        <v>27476</v>
      </c>
      <c r="J252" s="32">
        <v>27445</v>
      </c>
      <c r="K252" s="7"/>
      <c r="L252" s="35">
        <v>27880</v>
      </c>
      <c r="M252" s="4" t="s">
        <v>126</v>
      </c>
      <c r="N252" s="25">
        <v>1.2</v>
      </c>
      <c r="O252" s="22"/>
      <c r="P252" s="44"/>
      <c r="Q252" s="44"/>
      <c r="R252" s="44"/>
      <c r="S252" s="44"/>
      <c r="T252" s="22"/>
      <c r="U252" s="47"/>
      <c r="V252" s="47"/>
      <c r="W252" s="44"/>
      <c r="X252" s="44" t="s">
        <v>240</v>
      </c>
      <c r="Y252" s="44" t="s">
        <v>240</v>
      </c>
      <c r="Z252" s="19" t="s">
        <v>1062</v>
      </c>
      <c r="AA252" s="3" t="s">
        <v>224</v>
      </c>
      <c r="AB252" s="6"/>
    </row>
    <row r="253" spans="1:28" ht="51">
      <c r="A253" s="30" t="s">
        <v>551</v>
      </c>
      <c r="B253" s="38"/>
      <c r="C253" s="7" t="s">
        <v>975</v>
      </c>
      <c r="D253" s="7" t="s">
        <v>867</v>
      </c>
      <c r="E253" s="7" t="s">
        <v>550</v>
      </c>
      <c r="F253" s="38"/>
      <c r="G253" s="129" t="s">
        <v>80</v>
      </c>
      <c r="H253" s="13">
        <v>1948</v>
      </c>
      <c r="I253" s="13">
        <v>1948</v>
      </c>
      <c r="J253" s="32">
        <v>17566</v>
      </c>
      <c r="K253" s="7" t="s">
        <v>1357</v>
      </c>
      <c r="L253" s="23">
        <v>18771</v>
      </c>
      <c r="M253" s="7" t="s">
        <v>1452</v>
      </c>
      <c r="N253" s="13">
        <v>3.25</v>
      </c>
      <c r="O253" s="38"/>
      <c r="P253" s="38"/>
      <c r="Q253" s="38"/>
      <c r="R253" s="111"/>
      <c r="S253" s="111"/>
      <c r="T253" s="111"/>
      <c r="U253" s="139"/>
      <c r="V253" s="139"/>
      <c r="W253" s="38"/>
      <c r="X253" s="38"/>
      <c r="Y253" s="38"/>
      <c r="Z253" s="7" t="s">
        <v>1062</v>
      </c>
      <c r="AA253" s="7" t="s">
        <v>1136</v>
      </c>
      <c r="AB253" s="112"/>
    </row>
    <row r="254" spans="1:28" ht="51">
      <c r="A254" s="30" t="s">
        <v>551</v>
      </c>
      <c r="B254" s="38"/>
      <c r="C254" s="7" t="s">
        <v>975</v>
      </c>
      <c r="D254" s="7" t="s">
        <v>392</v>
      </c>
      <c r="E254" s="7" t="s">
        <v>889</v>
      </c>
      <c r="F254" s="38" t="s">
        <v>1418</v>
      </c>
      <c r="G254" s="38" t="s">
        <v>80</v>
      </c>
      <c r="H254" s="13">
        <v>1951</v>
      </c>
      <c r="I254" s="13">
        <v>1951</v>
      </c>
      <c r="J254" s="32">
        <v>18784</v>
      </c>
      <c r="K254" s="7" t="s">
        <v>835</v>
      </c>
      <c r="L254" s="23">
        <v>19028</v>
      </c>
      <c r="M254" s="7" t="s">
        <v>500</v>
      </c>
      <c r="N254" s="13">
        <v>0.7</v>
      </c>
      <c r="O254" s="38"/>
      <c r="P254" s="38"/>
      <c r="Q254" s="38"/>
      <c r="R254" s="111"/>
      <c r="S254" s="111"/>
      <c r="T254" s="111"/>
      <c r="U254" s="139"/>
      <c r="V254" s="139"/>
      <c r="W254" s="38"/>
      <c r="X254" s="38"/>
      <c r="Y254" s="38"/>
      <c r="Z254" s="7" t="s">
        <v>1062</v>
      </c>
      <c r="AA254" s="7" t="s">
        <v>1953</v>
      </c>
      <c r="AB254" s="112"/>
    </row>
    <row r="255" spans="1:28" ht="51">
      <c r="A255" s="30" t="s">
        <v>551</v>
      </c>
      <c r="B255" s="38"/>
      <c r="C255" s="7" t="s">
        <v>975</v>
      </c>
      <c r="D255" s="7" t="s">
        <v>868</v>
      </c>
      <c r="E255" s="7" t="s">
        <v>948</v>
      </c>
      <c r="F255" s="38"/>
      <c r="G255" s="129" t="s">
        <v>80</v>
      </c>
      <c r="H255" s="13">
        <v>1952</v>
      </c>
      <c r="I255" s="13">
        <v>1952</v>
      </c>
      <c r="J255" s="32">
        <v>19079</v>
      </c>
      <c r="K255" s="7" t="s">
        <v>1358</v>
      </c>
      <c r="L255" s="13" t="s">
        <v>544</v>
      </c>
      <c r="M255" s="7" t="s">
        <v>544</v>
      </c>
      <c r="N255" s="13"/>
      <c r="O255" s="38"/>
      <c r="P255" s="38"/>
      <c r="Q255" s="38"/>
      <c r="R255" s="111"/>
      <c r="S255" s="111"/>
      <c r="T255" s="111"/>
      <c r="U255" s="139"/>
      <c r="V255" s="139"/>
      <c r="W255" s="38"/>
      <c r="X255" s="38"/>
      <c r="Y255" s="38"/>
      <c r="Z255" s="7" t="s">
        <v>1062</v>
      </c>
      <c r="AA255" s="7" t="s">
        <v>523</v>
      </c>
      <c r="AB255" s="112"/>
    </row>
    <row r="256" spans="1:28">
      <c r="A256" s="65" t="s">
        <v>1636</v>
      </c>
      <c r="B256" s="3" t="s">
        <v>1294</v>
      </c>
      <c r="C256" s="7" t="s">
        <v>958</v>
      </c>
      <c r="D256" s="10" t="s">
        <v>712</v>
      </c>
      <c r="E256" s="7" t="s">
        <v>664</v>
      </c>
      <c r="F256" s="7" t="s">
        <v>568</v>
      </c>
      <c r="G256" s="7" t="s">
        <v>80</v>
      </c>
      <c r="H256" s="13">
        <v>1930</v>
      </c>
      <c r="I256" s="21"/>
      <c r="J256" s="32">
        <v>11126</v>
      </c>
      <c r="K256" s="7"/>
      <c r="L256" s="23">
        <v>11529</v>
      </c>
      <c r="M256" s="7"/>
      <c r="N256" s="13">
        <v>1.1000000000000001</v>
      </c>
      <c r="O256" s="13"/>
      <c r="P256" s="7"/>
      <c r="Q256" s="7"/>
      <c r="R256" s="7"/>
      <c r="S256" s="7"/>
      <c r="T256" s="13"/>
      <c r="U256" s="50"/>
      <c r="V256" s="50"/>
      <c r="W256" s="7"/>
      <c r="X256" s="7" t="s">
        <v>240</v>
      </c>
      <c r="Y256" s="7" t="s">
        <v>240</v>
      </c>
      <c r="Z256" s="7" t="s">
        <v>1062</v>
      </c>
      <c r="AA256" s="9" t="s">
        <v>70</v>
      </c>
      <c r="AB256" s="6"/>
    </row>
    <row r="257" spans="1:49" ht="25.5">
      <c r="A257" s="65" t="s">
        <v>1636</v>
      </c>
      <c r="B257" s="3" t="s">
        <v>1294</v>
      </c>
      <c r="C257" s="7" t="s">
        <v>958</v>
      </c>
      <c r="D257" s="10" t="s">
        <v>713</v>
      </c>
      <c r="E257" s="7" t="s">
        <v>714</v>
      </c>
      <c r="F257" s="7" t="s">
        <v>1418</v>
      </c>
      <c r="G257" s="7" t="s">
        <v>894</v>
      </c>
      <c r="H257" s="13">
        <v>1931</v>
      </c>
      <c r="I257" s="21"/>
      <c r="J257" s="32">
        <v>11529</v>
      </c>
      <c r="K257" s="7"/>
      <c r="L257" s="23">
        <v>13253</v>
      </c>
      <c r="M257" s="7"/>
      <c r="N257" s="13">
        <v>5</v>
      </c>
      <c r="O257" s="13"/>
      <c r="P257" s="7"/>
      <c r="Q257" s="7"/>
      <c r="R257" s="7"/>
      <c r="S257" s="7"/>
      <c r="T257" s="13"/>
      <c r="U257" s="50"/>
      <c r="V257" s="50"/>
      <c r="W257" s="7"/>
      <c r="X257" s="7" t="s">
        <v>240</v>
      </c>
      <c r="Y257" s="7" t="s">
        <v>240</v>
      </c>
      <c r="Z257" s="7" t="s">
        <v>1062</v>
      </c>
      <c r="AA257" s="9" t="s">
        <v>1307</v>
      </c>
      <c r="AB257" s="6"/>
    </row>
    <row r="258" spans="1:49" ht="25.5">
      <c r="A258" s="65" t="s">
        <v>1636</v>
      </c>
      <c r="B258" s="3" t="s">
        <v>1294</v>
      </c>
      <c r="C258" s="7" t="s">
        <v>958</v>
      </c>
      <c r="D258" s="10" t="s">
        <v>734</v>
      </c>
      <c r="E258" s="7" t="s">
        <v>952</v>
      </c>
      <c r="F258" s="7" t="s">
        <v>568</v>
      </c>
      <c r="G258" s="7" t="s">
        <v>80</v>
      </c>
      <c r="H258" s="13">
        <v>1936</v>
      </c>
      <c r="I258" s="21"/>
      <c r="J258" s="32">
        <v>13260</v>
      </c>
      <c r="K258" s="7"/>
      <c r="L258" s="23">
        <v>14272</v>
      </c>
      <c r="M258" s="7"/>
      <c r="N258" s="13">
        <v>2.75</v>
      </c>
      <c r="O258" s="13"/>
      <c r="P258" s="7"/>
      <c r="Q258" s="7"/>
      <c r="R258" s="7"/>
      <c r="S258" s="7"/>
      <c r="T258" s="13"/>
      <c r="U258" s="50"/>
      <c r="V258" s="50"/>
      <c r="W258" s="7"/>
      <c r="X258" s="7" t="s">
        <v>240</v>
      </c>
      <c r="Y258" s="7" t="s">
        <v>240</v>
      </c>
      <c r="Z258" s="7" t="s">
        <v>1062</v>
      </c>
      <c r="AA258" s="9" t="s">
        <v>1143</v>
      </c>
      <c r="AB258" s="6"/>
    </row>
    <row r="259" spans="1:49" ht="76.5">
      <c r="A259" s="65" t="s">
        <v>1636</v>
      </c>
      <c r="B259" s="3" t="s">
        <v>1294</v>
      </c>
      <c r="C259" s="49" t="s">
        <v>958</v>
      </c>
      <c r="D259" s="3" t="s">
        <v>206</v>
      </c>
      <c r="E259" s="3" t="s">
        <v>1274</v>
      </c>
      <c r="F259" s="3" t="s">
        <v>1418</v>
      </c>
      <c r="G259" s="7" t="s">
        <v>80</v>
      </c>
      <c r="H259" s="15">
        <v>1939</v>
      </c>
      <c r="I259" s="15"/>
      <c r="J259" s="33">
        <v>14292</v>
      </c>
      <c r="K259" s="3" t="s">
        <v>1575</v>
      </c>
      <c r="L259" s="32">
        <v>16298</v>
      </c>
      <c r="M259" s="7" t="s">
        <v>1564</v>
      </c>
      <c r="N259" s="15">
        <v>5.5</v>
      </c>
      <c r="O259" s="15"/>
      <c r="P259" s="45" t="s">
        <v>1553</v>
      </c>
      <c r="Q259" s="45" t="s">
        <v>240</v>
      </c>
      <c r="R259" s="45"/>
      <c r="S259" s="45"/>
      <c r="T259" s="131" t="s">
        <v>1904</v>
      </c>
      <c r="U259" s="47">
        <v>40</v>
      </c>
      <c r="V259" s="47">
        <v>45</v>
      </c>
      <c r="W259" s="45">
        <v>1980</v>
      </c>
      <c r="X259" s="7" t="s">
        <v>1552</v>
      </c>
      <c r="Y259" s="45" t="s">
        <v>240</v>
      </c>
      <c r="Z259" s="45" t="s">
        <v>1062</v>
      </c>
      <c r="AA259" s="3" t="s">
        <v>379</v>
      </c>
      <c r="AB259" s="6" t="s">
        <v>1272</v>
      </c>
    </row>
    <row r="260" spans="1:49" ht="76.5">
      <c r="A260" s="65" t="s">
        <v>1636</v>
      </c>
      <c r="B260" s="3" t="s">
        <v>1294</v>
      </c>
      <c r="C260" s="49" t="s">
        <v>958</v>
      </c>
      <c r="D260" s="129" t="s">
        <v>1616</v>
      </c>
      <c r="E260" s="129" t="s">
        <v>1877</v>
      </c>
      <c r="F260" s="3" t="s">
        <v>1418</v>
      </c>
      <c r="G260" s="7" t="s">
        <v>80</v>
      </c>
      <c r="H260" s="15">
        <v>1944</v>
      </c>
      <c r="I260" s="15"/>
      <c r="J260" s="33">
        <v>16298</v>
      </c>
      <c r="K260" s="7" t="s">
        <v>1564</v>
      </c>
      <c r="L260" s="33">
        <v>17280</v>
      </c>
      <c r="M260" s="3" t="s">
        <v>719</v>
      </c>
      <c r="N260" s="15">
        <v>2.7</v>
      </c>
      <c r="O260" s="15"/>
      <c r="P260" s="130" t="s">
        <v>1875</v>
      </c>
      <c r="Q260" s="130" t="s">
        <v>240</v>
      </c>
      <c r="R260" s="130" t="s">
        <v>1266</v>
      </c>
      <c r="S260" s="130" t="s">
        <v>240</v>
      </c>
      <c r="T260" s="131" t="s">
        <v>1876</v>
      </c>
      <c r="U260" s="47">
        <v>45</v>
      </c>
      <c r="V260" s="47">
        <v>48</v>
      </c>
      <c r="W260" s="44">
        <v>27454</v>
      </c>
      <c r="X260" s="45" t="s">
        <v>240</v>
      </c>
      <c r="Y260" s="45" t="s">
        <v>240</v>
      </c>
      <c r="Z260" s="45" t="s">
        <v>1062</v>
      </c>
      <c r="AA260" s="129" t="s">
        <v>1879</v>
      </c>
      <c r="AB260" s="132" t="s">
        <v>1878</v>
      </c>
    </row>
    <row r="261" spans="1:49" ht="76.5">
      <c r="A261" s="65" t="s">
        <v>1636</v>
      </c>
      <c r="B261" s="3" t="s">
        <v>1294</v>
      </c>
      <c r="C261" s="7" t="s">
        <v>958</v>
      </c>
      <c r="D261" s="7" t="s">
        <v>207</v>
      </c>
      <c r="E261" s="7" t="s">
        <v>1144</v>
      </c>
      <c r="F261" s="7" t="s">
        <v>1418</v>
      </c>
      <c r="G261" s="7" t="s">
        <v>1421</v>
      </c>
      <c r="H261" s="13">
        <v>1947</v>
      </c>
      <c r="I261" s="13"/>
      <c r="J261" s="32">
        <v>17316</v>
      </c>
      <c r="K261" s="7" t="s">
        <v>1456</v>
      </c>
      <c r="L261" s="32">
        <v>19026</v>
      </c>
      <c r="M261" s="7" t="s">
        <v>1576</v>
      </c>
      <c r="N261" s="13">
        <v>4.7</v>
      </c>
      <c r="O261" s="13"/>
      <c r="P261" s="7"/>
      <c r="Q261" s="7"/>
      <c r="R261" s="7"/>
      <c r="S261" s="7"/>
      <c r="T261" s="13">
        <v>1903</v>
      </c>
      <c r="U261" s="50">
        <v>44</v>
      </c>
      <c r="V261" s="50">
        <v>49</v>
      </c>
      <c r="W261" s="7"/>
      <c r="X261" s="38" t="s">
        <v>240</v>
      </c>
      <c r="Y261" s="7" t="s">
        <v>240</v>
      </c>
      <c r="Z261" s="45" t="s">
        <v>1062</v>
      </c>
      <c r="AA261" s="3" t="s">
        <v>1637</v>
      </c>
      <c r="AB261" s="132" t="s">
        <v>1981</v>
      </c>
    </row>
    <row r="262" spans="1:49" ht="51">
      <c r="A262" s="65" t="s">
        <v>1636</v>
      </c>
      <c r="B262" s="3" t="s">
        <v>1294</v>
      </c>
      <c r="C262" s="7" t="s">
        <v>958</v>
      </c>
      <c r="D262" s="7" t="s">
        <v>208</v>
      </c>
      <c r="E262" s="7" t="s">
        <v>1612</v>
      </c>
      <c r="F262" s="7" t="s">
        <v>1418</v>
      </c>
      <c r="G262" s="7" t="s">
        <v>80</v>
      </c>
      <c r="H262" s="13">
        <v>1952</v>
      </c>
      <c r="I262" s="13"/>
      <c r="J262" s="32">
        <v>19065</v>
      </c>
      <c r="K262" s="7" t="s">
        <v>1577</v>
      </c>
      <c r="L262" s="32">
        <v>21947</v>
      </c>
      <c r="M262" s="7" t="s">
        <v>1578</v>
      </c>
      <c r="N262" s="13">
        <v>8</v>
      </c>
      <c r="O262" s="13"/>
      <c r="P262" s="7"/>
      <c r="Q262" s="7"/>
      <c r="R262" s="7"/>
      <c r="S262" s="7"/>
      <c r="T262" s="131">
        <f>2010-93</f>
        <v>1917</v>
      </c>
      <c r="U262" s="152">
        <f>52-17</f>
        <v>35</v>
      </c>
      <c r="V262" s="152">
        <v>43</v>
      </c>
      <c r="W262" s="151">
        <v>40544</v>
      </c>
      <c r="X262" s="7" t="s">
        <v>240</v>
      </c>
      <c r="Y262" s="7" t="s">
        <v>240</v>
      </c>
      <c r="Z262" s="45" t="s">
        <v>1062</v>
      </c>
      <c r="AA262" s="129" t="s">
        <v>1994</v>
      </c>
      <c r="AB262" s="6" t="s">
        <v>585</v>
      </c>
    </row>
    <row r="263" spans="1:49" ht="89.25">
      <c r="A263" s="65" t="s">
        <v>1636</v>
      </c>
      <c r="B263" s="3" t="s">
        <v>1294</v>
      </c>
      <c r="C263" s="7" t="s">
        <v>958</v>
      </c>
      <c r="D263" s="7" t="s">
        <v>209</v>
      </c>
      <c r="E263" s="7" t="s">
        <v>889</v>
      </c>
      <c r="F263" s="7" t="s">
        <v>1418</v>
      </c>
      <c r="G263" s="7" t="s">
        <v>80</v>
      </c>
      <c r="H263" s="13">
        <v>1960</v>
      </c>
      <c r="I263" s="13"/>
      <c r="J263" s="32">
        <v>22021</v>
      </c>
      <c r="K263" s="7" t="s">
        <v>1579</v>
      </c>
      <c r="L263" s="32">
        <v>22463</v>
      </c>
      <c r="M263" s="7" t="s">
        <v>1580</v>
      </c>
      <c r="N263" s="13">
        <v>1.25</v>
      </c>
      <c r="O263" s="13"/>
      <c r="P263" s="7" t="s">
        <v>972</v>
      </c>
      <c r="Q263" s="7" t="s">
        <v>240</v>
      </c>
      <c r="R263" s="7"/>
      <c r="S263" s="7"/>
      <c r="T263" s="21">
        <v>3259</v>
      </c>
      <c r="U263" s="50">
        <v>51</v>
      </c>
      <c r="V263" s="50">
        <v>52</v>
      </c>
      <c r="W263" s="7">
        <v>1990</v>
      </c>
      <c r="X263" s="9" t="s">
        <v>1067</v>
      </c>
      <c r="Y263" s="7" t="s">
        <v>240</v>
      </c>
      <c r="Z263" s="45" t="s">
        <v>1062</v>
      </c>
      <c r="AA263" s="3" t="s">
        <v>783</v>
      </c>
      <c r="AB263" s="132" t="s">
        <v>1950</v>
      </c>
    </row>
    <row r="264" spans="1:49" ht="25.5">
      <c r="A264" s="65" t="s">
        <v>1636</v>
      </c>
      <c r="B264" s="3" t="s">
        <v>1294</v>
      </c>
      <c r="C264" s="7" t="s">
        <v>958</v>
      </c>
      <c r="D264" s="7" t="s">
        <v>210</v>
      </c>
      <c r="E264" s="7" t="s">
        <v>79</v>
      </c>
      <c r="F264" s="7" t="s">
        <v>1418</v>
      </c>
      <c r="G264" s="7" t="s">
        <v>80</v>
      </c>
      <c r="H264" s="13">
        <v>1961</v>
      </c>
      <c r="I264" s="13"/>
      <c r="J264" s="32">
        <v>22463</v>
      </c>
      <c r="K264" s="7" t="s">
        <v>1580</v>
      </c>
      <c r="L264" s="32">
        <v>24673</v>
      </c>
      <c r="M264" s="7" t="s">
        <v>1581</v>
      </c>
      <c r="N264" s="13">
        <v>6</v>
      </c>
      <c r="O264" s="13"/>
      <c r="P264" s="7"/>
      <c r="Q264" s="7"/>
      <c r="R264" s="7"/>
      <c r="S264" s="7"/>
      <c r="T264" s="13"/>
      <c r="U264" s="50"/>
      <c r="V264" s="50"/>
      <c r="W264" s="7"/>
      <c r="X264" s="7" t="s">
        <v>240</v>
      </c>
      <c r="Y264" s="7" t="s">
        <v>240</v>
      </c>
      <c r="Z264" s="45" t="s">
        <v>1062</v>
      </c>
      <c r="AA264" s="3" t="s">
        <v>1599</v>
      </c>
      <c r="AB264" s="6" t="s">
        <v>836</v>
      </c>
    </row>
    <row r="265" spans="1:49" ht="102">
      <c r="A265" s="65" t="s">
        <v>1636</v>
      </c>
      <c r="B265" s="3" t="s">
        <v>1294</v>
      </c>
      <c r="C265" s="7" t="s">
        <v>958</v>
      </c>
      <c r="D265" s="7" t="s">
        <v>211</v>
      </c>
      <c r="E265" s="7" t="s">
        <v>79</v>
      </c>
      <c r="F265" s="7" t="s">
        <v>1418</v>
      </c>
      <c r="G265" s="7" t="s">
        <v>80</v>
      </c>
      <c r="H265" s="13">
        <v>1967</v>
      </c>
      <c r="I265" s="23">
        <v>24691</v>
      </c>
      <c r="J265" s="32">
        <v>24673</v>
      </c>
      <c r="K265" s="7" t="s">
        <v>1581</v>
      </c>
      <c r="L265" s="32">
        <v>26621</v>
      </c>
      <c r="M265" s="7" t="s">
        <v>19</v>
      </c>
      <c r="N265" s="13">
        <v>5.3</v>
      </c>
      <c r="O265" s="13"/>
      <c r="P265" s="7" t="s">
        <v>876</v>
      </c>
      <c r="Q265" s="7" t="s">
        <v>240</v>
      </c>
      <c r="R265" s="7" t="s">
        <v>958</v>
      </c>
      <c r="S265" s="7" t="s">
        <v>239</v>
      </c>
      <c r="T265" s="23">
        <v>10589</v>
      </c>
      <c r="U265" s="50">
        <f>67-29</f>
        <v>38</v>
      </c>
      <c r="V265" s="50">
        <v>43</v>
      </c>
      <c r="W265" s="7"/>
      <c r="X265" s="38" t="s">
        <v>875</v>
      </c>
      <c r="Y265" s="7" t="s">
        <v>240</v>
      </c>
      <c r="Z265" s="45" t="s">
        <v>1062</v>
      </c>
      <c r="AA265" s="3" t="s">
        <v>615</v>
      </c>
      <c r="AB265" s="6" t="s">
        <v>836</v>
      </c>
    </row>
    <row r="266" spans="1:49" ht="102">
      <c r="A266" s="65" t="s">
        <v>1636</v>
      </c>
      <c r="B266" s="3" t="s">
        <v>1294</v>
      </c>
      <c r="C266" s="7" t="s">
        <v>958</v>
      </c>
      <c r="D266" s="10" t="s">
        <v>1617</v>
      </c>
      <c r="E266" s="9" t="s">
        <v>79</v>
      </c>
      <c r="F266" s="9" t="s">
        <v>1593</v>
      </c>
      <c r="G266" s="9" t="s">
        <v>80</v>
      </c>
      <c r="H266" s="14">
        <v>1972</v>
      </c>
      <c r="I266" s="21">
        <v>26626</v>
      </c>
      <c r="J266" s="32">
        <v>26621</v>
      </c>
      <c r="K266" s="7" t="s">
        <v>19</v>
      </c>
      <c r="L266" s="32">
        <v>27144</v>
      </c>
      <c r="M266" s="7" t="s">
        <v>127</v>
      </c>
      <c r="N266" s="13">
        <v>1.4</v>
      </c>
      <c r="O266" s="13" t="s">
        <v>122</v>
      </c>
      <c r="P266" s="7" t="s">
        <v>710</v>
      </c>
      <c r="Q266" s="7" t="s">
        <v>239</v>
      </c>
      <c r="R266" s="7"/>
      <c r="S266" s="7"/>
      <c r="T266" s="13">
        <v>1937</v>
      </c>
      <c r="U266" s="50">
        <f>72-37</f>
        <v>35</v>
      </c>
      <c r="V266" s="50">
        <v>37</v>
      </c>
      <c r="W266" s="7"/>
      <c r="X266" s="7" t="s">
        <v>240</v>
      </c>
      <c r="Y266" s="38" t="s">
        <v>197</v>
      </c>
      <c r="Z266" s="45" t="s">
        <v>1062</v>
      </c>
      <c r="AA266" s="3" t="s">
        <v>362</v>
      </c>
      <c r="AB266" s="6"/>
    </row>
    <row r="267" spans="1:49" ht="25.5">
      <c r="A267" s="65" t="s">
        <v>1636</v>
      </c>
      <c r="B267" s="3" t="s">
        <v>1294</v>
      </c>
      <c r="C267" s="7" t="s">
        <v>958</v>
      </c>
      <c r="D267" s="10" t="s">
        <v>793</v>
      </c>
      <c r="E267" s="9" t="s">
        <v>79</v>
      </c>
      <c r="F267" s="9" t="s">
        <v>1418</v>
      </c>
      <c r="G267" s="9" t="s">
        <v>80</v>
      </c>
      <c r="H267" s="14">
        <v>1974</v>
      </c>
      <c r="I267" s="14"/>
      <c r="J267" s="33">
        <v>27285</v>
      </c>
      <c r="K267" s="4" t="s">
        <v>1582</v>
      </c>
      <c r="L267" s="33">
        <v>28025</v>
      </c>
      <c r="M267" s="4" t="s">
        <v>1193</v>
      </c>
      <c r="N267" s="13">
        <v>2</v>
      </c>
      <c r="O267" s="13"/>
      <c r="P267" s="7"/>
      <c r="Q267" s="7"/>
      <c r="R267" s="7"/>
      <c r="S267" s="7"/>
      <c r="T267" s="13"/>
      <c r="U267" s="50"/>
      <c r="V267" s="50"/>
      <c r="W267" s="7"/>
      <c r="X267" s="7" t="s">
        <v>240</v>
      </c>
      <c r="Y267" s="7" t="s">
        <v>240</v>
      </c>
      <c r="Z267" s="45" t="s">
        <v>1062</v>
      </c>
      <c r="AA267" s="38"/>
      <c r="AB267" s="6"/>
    </row>
    <row r="268" spans="1:49" ht="38.25">
      <c r="A268" s="65" t="s">
        <v>1636</v>
      </c>
      <c r="B268" s="3" t="s">
        <v>1294</v>
      </c>
      <c r="C268" s="7" t="s">
        <v>958</v>
      </c>
      <c r="D268" s="10" t="s">
        <v>1205</v>
      </c>
      <c r="E268" s="9" t="s">
        <v>79</v>
      </c>
      <c r="F268" s="9" t="s">
        <v>1418</v>
      </c>
      <c r="G268" s="9" t="s">
        <v>80</v>
      </c>
      <c r="H268" s="13">
        <v>1976</v>
      </c>
      <c r="I268" s="38"/>
      <c r="J268" s="32">
        <v>28026</v>
      </c>
      <c r="K268" s="7" t="s">
        <v>1193</v>
      </c>
      <c r="L268" s="34">
        <v>28646</v>
      </c>
      <c r="M268" s="7"/>
      <c r="N268" s="13">
        <f>21/12</f>
        <v>1.75</v>
      </c>
      <c r="O268" s="13" t="s">
        <v>245</v>
      </c>
      <c r="P268" s="7" t="s">
        <v>1750</v>
      </c>
      <c r="Q268" s="7" t="s">
        <v>239</v>
      </c>
      <c r="R268" s="7"/>
      <c r="S268" s="7"/>
      <c r="T268" s="23">
        <v>17991</v>
      </c>
      <c r="U268" s="50">
        <f>76-49</f>
        <v>27</v>
      </c>
      <c r="V268" s="50">
        <v>29</v>
      </c>
      <c r="W268" s="7"/>
      <c r="X268" s="7" t="s">
        <v>240</v>
      </c>
      <c r="Y268" s="44" t="s">
        <v>1751</v>
      </c>
      <c r="Z268" s="45" t="s">
        <v>1062</v>
      </c>
      <c r="AA268" s="3" t="s">
        <v>1753</v>
      </c>
      <c r="AB268" s="6" t="s">
        <v>1754</v>
      </c>
      <c r="AE268" s="3"/>
      <c r="AF268" s="3"/>
      <c r="AG268" s="6"/>
      <c r="AI268" s="33"/>
      <c r="AJ268" s="4"/>
      <c r="AK268" s="33"/>
      <c r="AL268" s="4"/>
      <c r="AM268" s="25"/>
      <c r="AN268" s="22"/>
      <c r="AO268" s="7"/>
      <c r="AP268" s="7"/>
      <c r="AQ268" s="44"/>
      <c r="AR268" s="44"/>
      <c r="AS268" s="22"/>
      <c r="AT268" s="47"/>
      <c r="AU268" s="47"/>
      <c r="AV268" s="44"/>
      <c r="AW268" s="44"/>
    </row>
    <row r="269" spans="1:49" ht="25.5">
      <c r="A269" s="65" t="s">
        <v>1636</v>
      </c>
      <c r="B269" s="3" t="s">
        <v>1294</v>
      </c>
      <c r="C269" s="7" t="s">
        <v>958</v>
      </c>
      <c r="D269" s="134" t="s">
        <v>788</v>
      </c>
      <c r="E269" s="45" t="s">
        <v>490</v>
      </c>
      <c r="F269" s="9" t="s">
        <v>1253</v>
      </c>
      <c r="G269" s="9" t="s">
        <v>80</v>
      </c>
      <c r="H269" s="13">
        <v>1978</v>
      </c>
      <c r="I269" s="38"/>
      <c r="J269" s="32">
        <v>28646</v>
      </c>
      <c r="K269" s="7"/>
      <c r="L269" s="34">
        <v>29465</v>
      </c>
      <c r="M269" s="7"/>
      <c r="N269" s="13">
        <v>2.2000000000000002</v>
      </c>
      <c r="O269" s="13" t="s">
        <v>122</v>
      </c>
      <c r="P269" s="7"/>
      <c r="Q269" s="7"/>
      <c r="R269" s="7"/>
      <c r="S269" s="7"/>
      <c r="T269" s="13">
        <v>1922</v>
      </c>
      <c r="U269" s="50">
        <f>78-22</f>
        <v>56</v>
      </c>
      <c r="V269" s="50">
        <v>58</v>
      </c>
      <c r="W269" s="7"/>
      <c r="X269" s="7" t="s">
        <v>240</v>
      </c>
      <c r="Y269" s="38" t="s">
        <v>787</v>
      </c>
      <c r="Z269" s="45" t="s">
        <v>1062</v>
      </c>
      <c r="AA269" s="38" t="s">
        <v>1982</v>
      </c>
      <c r="AB269" s="6"/>
    </row>
    <row r="270" spans="1:49" ht="25.5">
      <c r="A270" s="65" t="s">
        <v>1636</v>
      </c>
      <c r="B270" s="3" t="s">
        <v>1294</v>
      </c>
      <c r="C270" s="7" t="s">
        <v>958</v>
      </c>
      <c r="D270" s="10" t="s">
        <v>794</v>
      </c>
      <c r="E270" s="9" t="s">
        <v>954</v>
      </c>
      <c r="F270" s="9" t="s">
        <v>1418</v>
      </c>
      <c r="G270" s="9" t="s">
        <v>80</v>
      </c>
      <c r="H270" s="13">
        <v>1980</v>
      </c>
      <c r="I270" s="38"/>
      <c r="J270" s="32">
        <v>29466</v>
      </c>
      <c r="K270" s="7"/>
      <c r="L270" s="34">
        <v>30186</v>
      </c>
      <c r="M270" s="7"/>
      <c r="N270" s="13">
        <v>2</v>
      </c>
      <c r="O270" s="13"/>
      <c r="P270" s="7"/>
      <c r="Q270" s="7"/>
      <c r="R270" s="7"/>
      <c r="S270" s="7"/>
      <c r="T270" s="13"/>
      <c r="U270" s="50"/>
      <c r="V270" s="50"/>
      <c r="W270" s="7"/>
      <c r="X270" s="7" t="s">
        <v>240</v>
      </c>
      <c r="Y270" s="7" t="s">
        <v>240</v>
      </c>
      <c r="Z270" s="45" t="s">
        <v>1062</v>
      </c>
      <c r="AA270" s="38"/>
      <c r="AB270" s="6"/>
    </row>
    <row r="271" spans="1:49" ht="25.5">
      <c r="A271" s="65" t="s">
        <v>1636</v>
      </c>
      <c r="B271" s="3" t="s">
        <v>1294</v>
      </c>
      <c r="C271" s="7" t="s">
        <v>958</v>
      </c>
      <c r="D271" s="10" t="s">
        <v>795</v>
      </c>
      <c r="E271" s="9" t="s">
        <v>367</v>
      </c>
      <c r="F271" s="9" t="s">
        <v>258</v>
      </c>
      <c r="G271" s="9" t="s">
        <v>80</v>
      </c>
      <c r="H271" s="13">
        <v>1982</v>
      </c>
      <c r="I271" s="38"/>
      <c r="J271" s="32">
        <v>30209</v>
      </c>
      <c r="K271" s="7"/>
      <c r="L271" s="21">
        <v>30372</v>
      </c>
      <c r="M271" s="7"/>
      <c r="N271" s="13">
        <v>0.4</v>
      </c>
      <c r="O271" s="13" t="s">
        <v>122</v>
      </c>
      <c r="P271" s="7"/>
      <c r="Q271" s="7"/>
      <c r="R271" s="7"/>
      <c r="S271" s="7"/>
      <c r="T271" s="13">
        <v>1928</v>
      </c>
      <c r="U271" s="50">
        <f>82-28</f>
        <v>54</v>
      </c>
      <c r="V271" s="50">
        <v>54</v>
      </c>
      <c r="W271" s="7"/>
      <c r="X271" s="7" t="s">
        <v>240</v>
      </c>
      <c r="Y271" s="38" t="s">
        <v>1242</v>
      </c>
      <c r="Z271" s="45" t="s">
        <v>1062</v>
      </c>
      <c r="AA271" s="38" t="s">
        <v>1181</v>
      </c>
      <c r="AB271" s="6"/>
    </row>
    <row r="272" spans="1:49">
      <c r="A272" s="65" t="s">
        <v>1636</v>
      </c>
      <c r="B272" s="3" t="s">
        <v>1294</v>
      </c>
      <c r="C272" s="7" t="s">
        <v>958</v>
      </c>
      <c r="D272" s="10" t="s">
        <v>659</v>
      </c>
      <c r="E272" s="9" t="s">
        <v>714</v>
      </c>
      <c r="F272" s="9"/>
      <c r="G272" s="9" t="s">
        <v>80</v>
      </c>
      <c r="H272" s="13">
        <v>1983</v>
      </c>
      <c r="I272" s="38"/>
      <c r="J272" s="32">
        <v>30508</v>
      </c>
      <c r="K272" s="7"/>
      <c r="L272" s="21">
        <v>31396</v>
      </c>
      <c r="M272" s="7"/>
      <c r="N272" s="13">
        <v>2.4</v>
      </c>
      <c r="O272" s="13"/>
      <c r="P272" s="7"/>
      <c r="Q272" s="7"/>
      <c r="R272" s="7"/>
      <c r="S272" s="7"/>
      <c r="T272" s="13"/>
      <c r="U272" s="50"/>
      <c r="V272" s="50"/>
      <c r="W272" s="7"/>
      <c r="X272" s="7" t="s">
        <v>240</v>
      </c>
      <c r="Y272" s="7" t="s">
        <v>240</v>
      </c>
      <c r="Z272" s="45" t="s">
        <v>1062</v>
      </c>
      <c r="AA272" s="38"/>
      <c r="AB272" s="6"/>
    </row>
    <row r="273" spans="1:28" ht="25.5">
      <c r="A273" s="65" t="s">
        <v>1636</v>
      </c>
      <c r="B273" s="3" t="s">
        <v>1294</v>
      </c>
      <c r="C273" s="7" t="s">
        <v>958</v>
      </c>
      <c r="D273" s="10" t="s">
        <v>660</v>
      </c>
      <c r="E273" s="9" t="s">
        <v>1015</v>
      </c>
      <c r="F273" s="9" t="s">
        <v>1418</v>
      </c>
      <c r="G273" s="9" t="s">
        <v>80</v>
      </c>
      <c r="H273" s="13">
        <v>1985</v>
      </c>
      <c r="I273" s="38"/>
      <c r="J273" s="21">
        <v>31397</v>
      </c>
      <c r="K273" s="7"/>
      <c r="L273" s="21">
        <v>32146</v>
      </c>
      <c r="M273" s="7"/>
      <c r="N273" s="13">
        <v>2</v>
      </c>
      <c r="O273" s="13" t="s">
        <v>3</v>
      </c>
      <c r="P273" s="7"/>
      <c r="Q273" s="7"/>
      <c r="R273" s="7"/>
      <c r="S273" s="7"/>
      <c r="T273" s="13">
        <v>1935</v>
      </c>
      <c r="U273" s="50">
        <f>85-35</f>
        <v>50</v>
      </c>
      <c r="V273" s="50">
        <v>52</v>
      </c>
      <c r="W273" s="7"/>
      <c r="X273" s="7" t="s">
        <v>240</v>
      </c>
      <c r="Y273" s="38" t="s">
        <v>221</v>
      </c>
      <c r="Z273" s="45" t="s">
        <v>1062</v>
      </c>
      <c r="AA273" s="38"/>
      <c r="AB273" s="6"/>
    </row>
    <row r="274" spans="1:28" ht="38.25">
      <c r="A274" s="65" t="s">
        <v>1636</v>
      </c>
      <c r="B274" s="3" t="s">
        <v>1294</v>
      </c>
      <c r="C274" s="7" t="s">
        <v>958</v>
      </c>
      <c r="D274" s="18" t="s">
        <v>661</v>
      </c>
      <c r="E274" s="9" t="s">
        <v>276</v>
      </c>
      <c r="F274" s="9" t="s">
        <v>258</v>
      </c>
      <c r="G274" s="9" t="s">
        <v>80</v>
      </c>
      <c r="H274" s="13">
        <v>1988</v>
      </c>
      <c r="I274" s="48">
        <v>32167</v>
      </c>
      <c r="J274" s="21">
        <v>32147</v>
      </c>
      <c r="K274" s="7"/>
      <c r="L274" s="21">
        <v>33445</v>
      </c>
      <c r="M274" s="7"/>
      <c r="N274" s="13">
        <v>3.6</v>
      </c>
      <c r="O274" s="13" t="s">
        <v>3</v>
      </c>
      <c r="P274" s="7" t="s">
        <v>958</v>
      </c>
      <c r="Q274" s="7" t="s">
        <v>239</v>
      </c>
      <c r="R274" s="7"/>
      <c r="S274" s="7"/>
      <c r="T274" s="23">
        <v>16642</v>
      </c>
      <c r="U274" s="50">
        <v>42</v>
      </c>
      <c r="V274" s="50">
        <v>45</v>
      </c>
      <c r="W274" s="7"/>
      <c r="X274" s="7" t="s">
        <v>240</v>
      </c>
      <c r="Y274" s="38" t="s">
        <v>1172</v>
      </c>
      <c r="Z274" s="45" t="s">
        <v>1063</v>
      </c>
      <c r="AA274" s="38" t="s">
        <v>593</v>
      </c>
      <c r="AB274" s="6"/>
    </row>
    <row r="275" spans="1:28" ht="63.75">
      <c r="A275" s="65" t="s">
        <v>1636</v>
      </c>
      <c r="B275" s="3" t="s">
        <v>1294</v>
      </c>
      <c r="C275" s="7" t="s">
        <v>958</v>
      </c>
      <c r="D275" s="10" t="s">
        <v>1002</v>
      </c>
      <c r="E275" s="9" t="s">
        <v>1519</v>
      </c>
      <c r="F275" s="9" t="s">
        <v>1418</v>
      </c>
      <c r="G275" s="9" t="s">
        <v>80</v>
      </c>
      <c r="H275" s="13">
        <v>1991</v>
      </c>
      <c r="I275" s="38"/>
      <c r="J275" s="21">
        <v>33451</v>
      </c>
      <c r="K275" s="7"/>
      <c r="L275" s="21">
        <v>35020</v>
      </c>
      <c r="M275" s="7"/>
      <c r="N275" s="13">
        <v>4.25</v>
      </c>
      <c r="O275" s="13"/>
      <c r="P275" s="7" t="s">
        <v>1003</v>
      </c>
      <c r="Q275" s="7" t="s">
        <v>240</v>
      </c>
      <c r="R275" s="7"/>
      <c r="S275" s="7"/>
      <c r="T275" s="23">
        <v>19256</v>
      </c>
      <c r="U275" s="50">
        <v>38</v>
      </c>
      <c r="V275" s="50">
        <f>95-52</f>
        <v>43</v>
      </c>
      <c r="W275" s="7"/>
      <c r="X275" s="7" t="s">
        <v>240</v>
      </c>
      <c r="Y275" s="7" t="s">
        <v>240</v>
      </c>
      <c r="Z275" s="45" t="s">
        <v>1062</v>
      </c>
      <c r="AA275" s="38" t="s">
        <v>1520</v>
      </c>
      <c r="AB275" s="6"/>
    </row>
    <row r="276" spans="1:28" ht="25.5">
      <c r="A276" s="65" t="s">
        <v>1636</v>
      </c>
      <c r="B276" s="3" t="s">
        <v>1294</v>
      </c>
      <c r="C276" s="7" t="s">
        <v>958</v>
      </c>
      <c r="D276" s="10" t="s">
        <v>363</v>
      </c>
      <c r="E276" s="9" t="s">
        <v>364</v>
      </c>
      <c r="F276" s="9" t="s">
        <v>1418</v>
      </c>
      <c r="G276" s="9" t="s">
        <v>80</v>
      </c>
      <c r="H276" s="13">
        <v>1995</v>
      </c>
      <c r="I276" s="38"/>
      <c r="J276" s="21">
        <v>35021</v>
      </c>
      <c r="K276" s="7"/>
      <c r="L276" s="21">
        <v>36475</v>
      </c>
      <c r="M276" s="7"/>
      <c r="N276" s="13">
        <v>4</v>
      </c>
      <c r="O276" s="13"/>
      <c r="P276" s="7"/>
      <c r="Q276" s="7"/>
      <c r="R276" s="7"/>
      <c r="S276" s="7"/>
      <c r="T276" s="23"/>
      <c r="U276" s="50"/>
      <c r="V276" s="50"/>
      <c r="W276" s="7"/>
      <c r="X276" s="7" t="s">
        <v>240</v>
      </c>
      <c r="Y276" s="7" t="s">
        <v>240</v>
      </c>
      <c r="Z276" s="45" t="s">
        <v>1062</v>
      </c>
      <c r="AA276" s="38"/>
      <c r="AB276" s="6"/>
    </row>
    <row r="277" spans="1:28" ht="25.5">
      <c r="A277" s="65" t="s">
        <v>1636</v>
      </c>
      <c r="B277" s="3" t="s">
        <v>1294</v>
      </c>
      <c r="C277" s="7" t="s">
        <v>958</v>
      </c>
      <c r="D277" s="10" t="s">
        <v>291</v>
      </c>
      <c r="E277" s="9" t="s">
        <v>367</v>
      </c>
      <c r="F277" s="9" t="s">
        <v>258</v>
      </c>
      <c r="G277" s="9" t="s">
        <v>80</v>
      </c>
      <c r="H277" s="14">
        <v>1999</v>
      </c>
      <c r="I277" s="14"/>
      <c r="J277" s="32">
        <v>36476</v>
      </c>
      <c r="K277" s="7"/>
      <c r="L277" s="32">
        <v>37290</v>
      </c>
      <c r="M277" s="7"/>
      <c r="N277" s="13">
        <v>2.25</v>
      </c>
      <c r="O277" s="13" t="s">
        <v>245</v>
      </c>
      <c r="P277" s="7"/>
      <c r="Q277" s="7"/>
      <c r="R277" s="7"/>
      <c r="S277" s="7"/>
      <c r="T277" s="23">
        <v>20585</v>
      </c>
      <c r="U277" s="50">
        <f>99-56</f>
        <v>43</v>
      </c>
      <c r="V277" s="50">
        <v>45</v>
      </c>
      <c r="W277" s="7"/>
      <c r="X277" s="7" t="s">
        <v>240</v>
      </c>
      <c r="Y277" s="38" t="s">
        <v>1269</v>
      </c>
      <c r="Z277" s="45" t="s">
        <v>1062</v>
      </c>
      <c r="AA277" s="3" t="s">
        <v>290</v>
      </c>
      <c r="AB277" s="6"/>
    </row>
    <row r="278" spans="1:28" ht="25.5">
      <c r="A278" s="65" t="s">
        <v>1636</v>
      </c>
      <c r="B278" s="3" t="s">
        <v>1294</v>
      </c>
      <c r="C278" s="7" t="s">
        <v>958</v>
      </c>
      <c r="D278" s="10" t="s">
        <v>745</v>
      </c>
      <c r="E278" s="9" t="s">
        <v>1023</v>
      </c>
      <c r="F278" s="9" t="s">
        <v>258</v>
      </c>
      <c r="G278" s="9" t="s">
        <v>1421</v>
      </c>
      <c r="H278" s="14">
        <v>2002</v>
      </c>
      <c r="I278" s="14"/>
      <c r="J278" s="32">
        <v>37295</v>
      </c>
      <c r="K278" s="7"/>
      <c r="L278" s="32">
        <v>37376</v>
      </c>
      <c r="M278" s="7"/>
      <c r="N278" s="13">
        <v>0.2</v>
      </c>
      <c r="O278" s="13"/>
      <c r="P278" s="7"/>
      <c r="Q278" s="7"/>
      <c r="R278" s="7"/>
      <c r="S278" s="7"/>
      <c r="T278" s="13"/>
      <c r="U278" s="50"/>
      <c r="V278" s="50"/>
      <c r="W278" s="7"/>
      <c r="X278" s="7" t="s">
        <v>240</v>
      </c>
      <c r="Y278" s="7" t="s">
        <v>240</v>
      </c>
      <c r="Z278" s="45" t="s">
        <v>1062</v>
      </c>
      <c r="AA278" s="3"/>
      <c r="AB278" s="6"/>
    </row>
    <row r="279" spans="1:28" ht="25.5">
      <c r="A279" s="65" t="s">
        <v>1636</v>
      </c>
      <c r="B279" s="3" t="s">
        <v>1294</v>
      </c>
      <c r="C279" s="7" t="s">
        <v>958</v>
      </c>
      <c r="D279" s="10" t="s">
        <v>365</v>
      </c>
      <c r="E279" s="45" t="s">
        <v>367</v>
      </c>
      <c r="F279" s="45" t="s">
        <v>258</v>
      </c>
      <c r="G279" s="9" t="s">
        <v>80</v>
      </c>
      <c r="H279" s="14">
        <v>2002</v>
      </c>
      <c r="I279" s="14"/>
      <c r="J279" s="32">
        <v>37377</v>
      </c>
      <c r="K279" s="7"/>
      <c r="L279" s="32">
        <v>38446</v>
      </c>
      <c r="M279" s="7"/>
      <c r="N279" s="13">
        <v>3</v>
      </c>
      <c r="O279" s="13" t="s">
        <v>3</v>
      </c>
      <c r="P279" s="130" t="s">
        <v>1966</v>
      </c>
      <c r="Q279" s="130" t="s">
        <v>239</v>
      </c>
      <c r="R279" s="130" t="s">
        <v>1967</v>
      </c>
      <c r="S279" s="130" t="s">
        <v>239</v>
      </c>
      <c r="T279" s="131">
        <v>1951</v>
      </c>
      <c r="U279" s="50">
        <f>2002-1951</f>
        <v>51</v>
      </c>
      <c r="V279" s="50">
        <v>54</v>
      </c>
      <c r="W279" s="7"/>
      <c r="X279" s="7" t="s">
        <v>240</v>
      </c>
      <c r="Y279" s="7" t="s">
        <v>240</v>
      </c>
      <c r="Z279" s="45" t="s">
        <v>1062</v>
      </c>
      <c r="AA279" s="3" t="s">
        <v>366</v>
      </c>
      <c r="AB279" s="6"/>
    </row>
    <row r="280" spans="1:28" ht="25.5">
      <c r="A280" s="65" t="s">
        <v>1636</v>
      </c>
      <c r="B280" s="3" t="s">
        <v>1294</v>
      </c>
      <c r="C280" s="7" t="s">
        <v>958</v>
      </c>
      <c r="D280" s="10" t="s">
        <v>981</v>
      </c>
      <c r="E280" s="45" t="s">
        <v>276</v>
      </c>
      <c r="F280" s="45" t="s">
        <v>258</v>
      </c>
      <c r="G280" s="52" t="s">
        <v>80</v>
      </c>
      <c r="H280" s="14">
        <v>2005</v>
      </c>
      <c r="I280" s="33">
        <v>38447</v>
      </c>
      <c r="J280" s="33">
        <v>38442</v>
      </c>
      <c r="K280" s="7"/>
      <c r="L280" s="117">
        <v>40136</v>
      </c>
      <c r="M280" s="7"/>
      <c r="N280" s="13">
        <v>4.5</v>
      </c>
      <c r="O280" s="13" t="s">
        <v>245</v>
      </c>
      <c r="P280" s="7"/>
      <c r="Q280" s="7"/>
      <c r="R280" s="7"/>
      <c r="S280" s="7"/>
      <c r="T280" s="13"/>
      <c r="U280" s="50"/>
      <c r="V280" s="50"/>
      <c r="W280" s="7"/>
      <c r="X280" s="7" t="s">
        <v>240</v>
      </c>
      <c r="Y280" s="38" t="s">
        <v>611</v>
      </c>
      <c r="Z280" s="45" t="s">
        <v>1063</v>
      </c>
      <c r="AA280" s="3" t="s">
        <v>982</v>
      </c>
      <c r="AB280" s="6"/>
    </row>
    <row r="281" spans="1:28" ht="25.5">
      <c r="A281" s="65" t="s">
        <v>1636</v>
      </c>
      <c r="B281" s="3" t="s">
        <v>1294</v>
      </c>
      <c r="C281" s="7" t="s">
        <v>958</v>
      </c>
      <c r="D281" s="134" t="s">
        <v>1659</v>
      </c>
      <c r="E281" s="45" t="s">
        <v>1662</v>
      </c>
      <c r="F281" s="45" t="s">
        <v>258</v>
      </c>
      <c r="G281" s="9" t="s">
        <v>1421</v>
      </c>
      <c r="H281" s="14">
        <v>2009</v>
      </c>
      <c r="I281" s="33"/>
      <c r="J281" s="117">
        <v>40136</v>
      </c>
      <c r="K281" s="7"/>
      <c r="L281" s="32">
        <v>40724</v>
      </c>
      <c r="M281" s="7"/>
      <c r="N281" s="13">
        <v>1.5</v>
      </c>
      <c r="O281" s="13" t="s">
        <v>245</v>
      </c>
      <c r="P281" s="7" t="s">
        <v>1661</v>
      </c>
      <c r="Q281" s="7" t="s">
        <v>239</v>
      </c>
      <c r="R281" s="7" t="s">
        <v>1661</v>
      </c>
      <c r="S281" s="7" t="s">
        <v>239</v>
      </c>
      <c r="T281" s="13">
        <v>1951</v>
      </c>
      <c r="U281" s="50">
        <v>57</v>
      </c>
      <c r="V281" s="50">
        <v>59</v>
      </c>
      <c r="W281" s="7"/>
      <c r="X281" s="7" t="s">
        <v>240</v>
      </c>
      <c r="Y281" s="38" t="s">
        <v>1663</v>
      </c>
      <c r="Z281" s="45" t="s">
        <v>1062</v>
      </c>
      <c r="AA281" s="3" t="s">
        <v>1660</v>
      </c>
      <c r="AB281" s="6"/>
    </row>
    <row r="282" spans="1:28" ht="25.5">
      <c r="A282" s="30" t="s">
        <v>545</v>
      </c>
      <c r="B282" s="38"/>
      <c r="C282" s="7" t="s">
        <v>958</v>
      </c>
      <c r="D282" s="7" t="s">
        <v>1033</v>
      </c>
      <c r="E282" s="7" t="s">
        <v>548</v>
      </c>
      <c r="F282" s="129" t="s">
        <v>568</v>
      </c>
      <c r="G282" s="52" t="s">
        <v>80</v>
      </c>
      <c r="H282" s="13">
        <v>1926</v>
      </c>
      <c r="I282" s="13">
        <v>1926</v>
      </c>
      <c r="J282" s="32">
        <v>9708</v>
      </c>
      <c r="K282" s="7" t="s">
        <v>1433</v>
      </c>
      <c r="L282" s="13" t="s">
        <v>544</v>
      </c>
      <c r="M282" s="7" t="s">
        <v>544</v>
      </c>
      <c r="N282" s="13"/>
      <c r="O282" s="38"/>
      <c r="P282" s="38"/>
      <c r="Q282" s="38"/>
      <c r="R282" s="111"/>
      <c r="S282" s="111"/>
      <c r="T282" s="111"/>
      <c r="U282" s="139"/>
      <c r="V282" s="139"/>
      <c r="W282" s="38"/>
      <c r="X282" s="38"/>
      <c r="Y282" s="38"/>
      <c r="Z282" s="7" t="s">
        <v>1062</v>
      </c>
      <c r="AA282" s="7" t="s">
        <v>547</v>
      </c>
      <c r="AB282" s="112"/>
    </row>
    <row r="283" spans="1:28" ht="25.5">
      <c r="A283" s="30" t="s">
        <v>545</v>
      </c>
      <c r="B283" s="38"/>
      <c r="C283" s="7" t="s">
        <v>958</v>
      </c>
      <c r="D283" s="7" t="s">
        <v>907</v>
      </c>
      <c r="E283" s="7" t="s">
        <v>909</v>
      </c>
      <c r="F283" s="38"/>
      <c r="G283" s="38"/>
      <c r="H283" s="13">
        <v>1935</v>
      </c>
      <c r="I283" s="13">
        <v>1935</v>
      </c>
      <c r="J283" s="32">
        <v>12864</v>
      </c>
      <c r="K283" s="7" t="s">
        <v>910</v>
      </c>
      <c r="L283" s="13"/>
      <c r="M283" s="7"/>
      <c r="N283" s="13"/>
      <c r="O283" s="38"/>
      <c r="P283" s="38"/>
      <c r="Q283" s="38"/>
      <c r="R283" s="111"/>
      <c r="S283" s="111"/>
      <c r="T283" s="111"/>
      <c r="U283" s="139"/>
      <c r="V283" s="139"/>
      <c r="W283" s="38"/>
      <c r="X283" s="38"/>
      <c r="Y283" s="38"/>
      <c r="Z283" s="7" t="s">
        <v>1062</v>
      </c>
      <c r="AA283" s="7" t="s">
        <v>711</v>
      </c>
      <c r="AB283" s="112"/>
    </row>
    <row r="284" spans="1:28">
      <c r="A284" s="30" t="s">
        <v>545</v>
      </c>
      <c r="B284" s="38"/>
      <c r="C284" s="7" t="s">
        <v>958</v>
      </c>
      <c r="D284" s="7" t="s">
        <v>207</v>
      </c>
      <c r="E284" s="7" t="s">
        <v>948</v>
      </c>
      <c r="F284" s="38"/>
      <c r="G284" s="38"/>
      <c r="H284" s="13">
        <v>1941</v>
      </c>
      <c r="I284" s="13">
        <v>1941</v>
      </c>
      <c r="J284" s="32">
        <v>15027</v>
      </c>
      <c r="K284" s="7" t="s">
        <v>626</v>
      </c>
      <c r="L284" s="23">
        <v>15644</v>
      </c>
      <c r="M284" s="7" t="s">
        <v>1180</v>
      </c>
      <c r="N284" s="13">
        <v>1.75</v>
      </c>
      <c r="O284" s="38"/>
      <c r="P284" s="38"/>
      <c r="Q284" s="38"/>
      <c r="R284" s="111"/>
      <c r="S284" s="111"/>
      <c r="T284" s="111"/>
      <c r="U284" s="139"/>
      <c r="V284" s="139"/>
      <c r="W284" s="38"/>
      <c r="X284" s="38"/>
      <c r="Y284" s="38"/>
      <c r="Z284" s="7" t="s">
        <v>1062</v>
      </c>
      <c r="AA284" s="7" t="s">
        <v>574</v>
      </c>
      <c r="AB284" s="112"/>
    </row>
    <row r="285" spans="1:28" ht="25.5">
      <c r="A285" s="30" t="s">
        <v>545</v>
      </c>
      <c r="B285" s="38"/>
      <c r="C285" s="7" t="s">
        <v>958</v>
      </c>
      <c r="D285" s="7" t="s">
        <v>1034</v>
      </c>
      <c r="E285" s="7" t="s">
        <v>569</v>
      </c>
      <c r="F285" s="129" t="s">
        <v>1418</v>
      </c>
      <c r="G285" s="52" t="s">
        <v>80</v>
      </c>
      <c r="H285" s="13">
        <v>1947</v>
      </c>
      <c r="I285" s="13">
        <v>1947</v>
      </c>
      <c r="J285" s="32">
        <v>17400</v>
      </c>
      <c r="K285" s="7" t="s">
        <v>1434</v>
      </c>
      <c r="L285" s="23">
        <v>19232</v>
      </c>
      <c r="M285" s="7" t="s">
        <v>1435</v>
      </c>
      <c r="N285" s="13">
        <v>5</v>
      </c>
      <c r="O285" s="38"/>
      <c r="P285" s="38"/>
      <c r="Q285" s="38"/>
      <c r="R285" s="111"/>
      <c r="S285" s="111"/>
      <c r="T285" s="111"/>
      <c r="U285" s="139"/>
      <c r="V285" s="139"/>
      <c r="W285" s="38"/>
      <c r="X285" s="38"/>
      <c r="Y285" s="38"/>
      <c r="Z285" s="7" t="s">
        <v>1062</v>
      </c>
      <c r="AA285" s="7" t="s">
        <v>1431</v>
      </c>
      <c r="AB285" s="112"/>
    </row>
    <row r="286" spans="1:28" ht="25.5">
      <c r="A286" s="30" t="s">
        <v>545</v>
      </c>
      <c r="B286" s="38"/>
      <c r="C286" s="7" t="s">
        <v>958</v>
      </c>
      <c r="D286" s="7" t="s">
        <v>1035</v>
      </c>
      <c r="E286" s="7" t="s">
        <v>948</v>
      </c>
      <c r="F286" s="38"/>
      <c r="G286" s="38"/>
      <c r="H286" s="13">
        <v>1952</v>
      </c>
      <c r="I286" s="13">
        <v>1952</v>
      </c>
      <c r="J286" s="32">
        <v>19239</v>
      </c>
      <c r="K286" s="7" t="s">
        <v>1432</v>
      </c>
      <c r="L286" s="23">
        <v>22021</v>
      </c>
      <c r="M286" s="7" t="s">
        <v>1579</v>
      </c>
      <c r="N286" s="13"/>
      <c r="O286" s="38"/>
      <c r="P286" s="38"/>
      <c r="Q286" s="38"/>
      <c r="R286" s="111"/>
      <c r="S286" s="111"/>
      <c r="T286" s="111"/>
      <c r="U286" s="139"/>
      <c r="V286" s="139"/>
      <c r="W286" s="38"/>
      <c r="X286" s="38"/>
      <c r="Y286" s="38"/>
      <c r="Z286" s="7" t="s">
        <v>1062</v>
      </c>
      <c r="AA286" s="7" t="s">
        <v>1387</v>
      </c>
      <c r="AB286" s="112"/>
    </row>
    <row r="287" spans="1:28" ht="25.5">
      <c r="A287" s="30" t="s">
        <v>545</v>
      </c>
      <c r="B287" s="38"/>
      <c r="C287" s="7" t="s">
        <v>958</v>
      </c>
      <c r="D287" s="7" t="s">
        <v>1036</v>
      </c>
      <c r="E287" s="7" t="s">
        <v>31</v>
      </c>
      <c r="F287" s="38"/>
      <c r="G287" s="52" t="s">
        <v>80</v>
      </c>
      <c r="H287" s="13">
        <v>1969</v>
      </c>
      <c r="I287" s="13">
        <v>1969</v>
      </c>
      <c r="J287" s="32">
        <v>25477</v>
      </c>
      <c r="K287" s="7" t="s">
        <v>1436</v>
      </c>
      <c r="L287" s="23">
        <v>26652</v>
      </c>
      <c r="M287" s="7" t="s">
        <v>1466</v>
      </c>
      <c r="N287" s="13">
        <v>3.2</v>
      </c>
      <c r="O287" s="38"/>
      <c r="P287" s="38"/>
      <c r="Q287" s="38"/>
      <c r="R287" s="111"/>
      <c r="S287" s="111"/>
      <c r="T287" s="111"/>
      <c r="U287" s="139"/>
      <c r="V287" s="139"/>
      <c r="W287" s="38"/>
      <c r="X287" s="38"/>
      <c r="Y287" s="38"/>
      <c r="Z287" s="7" t="s">
        <v>1062</v>
      </c>
      <c r="AA287" s="7" t="s">
        <v>1407</v>
      </c>
      <c r="AB287" s="112"/>
    </row>
    <row r="288" spans="1:28" ht="25.5">
      <c r="A288" s="30" t="s">
        <v>545</v>
      </c>
      <c r="B288" s="38"/>
      <c r="C288" s="7" t="s">
        <v>977</v>
      </c>
      <c r="D288" s="7" t="s">
        <v>270</v>
      </c>
      <c r="E288" s="7" t="s">
        <v>948</v>
      </c>
      <c r="F288" s="38"/>
      <c r="G288" s="38"/>
      <c r="H288" s="13">
        <v>1942</v>
      </c>
      <c r="I288" s="13">
        <v>1942</v>
      </c>
      <c r="J288" s="32">
        <v>15588</v>
      </c>
      <c r="K288" s="3" t="s">
        <v>271</v>
      </c>
      <c r="L288" s="22">
        <v>16572</v>
      </c>
      <c r="M288" s="7" t="s">
        <v>1537</v>
      </c>
      <c r="N288" s="13"/>
      <c r="O288" s="38"/>
      <c r="P288" s="38"/>
      <c r="Q288" s="38"/>
      <c r="R288" s="111"/>
      <c r="S288" s="111"/>
      <c r="T288" s="111"/>
      <c r="U288" s="139"/>
      <c r="V288" s="139"/>
      <c r="W288" s="38"/>
      <c r="X288" s="38"/>
      <c r="Y288" s="38"/>
      <c r="Z288" s="7" t="s">
        <v>1062</v>
      </c>
      <c r="AA288" s="7" t="s">
        <v>1536</v>
      </c>
      <c r="AB288" s="112"/>
    </row>
    <row r="289" spans="1:28" ht="38.25">
      <c r="A289" s="65" t="s">
        <v>1638</v>
      </c>
      <c r="B289" s="3" t="s">
        <v>32</v>
      </c>
      <c r="C289" s="7" t="s">
        <v>977</v>
      </c>
      <c r="D289" s="7" t="s">
        <v>1083</v>
      </c>
      <c r="E289" s="7" t="s">
        <v>546</v>
      </c>
      <c r="F289" s="7" t="s">
        <v>568</v>
      </c>
      <c r="G289" s="7" t="s">
        <v>80</v>
      </c>
      <c r="H289" s="13">
        <v>1926</v>
      </c>
      <c r="I289" s="13"/>
      <c r="J289" s="32">
        <v>9700</v>
      </c>
      <c r="K289" s="7" t="s">
        <v>151</v>
      </c>
      <c r="L289" s="32">
        <v>9814</v>
      </c>
      <c r="M289" s="7" t="s">
        <v>544</v>
      </c>
      <c r="N289" s="43">
        <v>0.3</v>
      </c>
      <c r="O289" s="13"/>
      <c r="P289" s="7"/>
      <c r="Q289" s="7"/>
      <c r="R289" s="7"/>
      <c r="S289" s="7"/>
      <c r="T289" s="13"/>
      <c r="U289" s="50"/>
      <c r="V289" s="50"/>
      <c r="W289" s="7"/>
      <c r="X289" s="7" t="s">
        <v>240</v>
      </c>
      <c r="Y289" s="7" t="s">
        <v>240</v>
      </c>
      <c r="Z289" s="19" t="s">
        <v>1062</v>
      </c>
      <c r="AA289" s="3"/>
      <c r="AB289" s="6"/>
    </row>
    <row r="290" spans="1:28" ht="38.25">
      <c r="A290" s="65" t="s">
        <v>1638</v>
      </c>
      <c r="B290" s="3" t="s">
        <v>32</v>
      </c>
      <c r="C290" s="7" t="s">
        <v>977</v>
      </c>
      <c r="D290" s="7" t="s">
        <v>130</v>
      </c>
      <c r="E290" s="7"/>
      <c r="F290" s="7"/>
      <c r="G290" s="7"/>
      <c r="H290" s="13">
        <v>1927</v>
      </c>
      <c r="I290" s="13"/>
      <c r="J290" s="32">
        <v>10089</v>
      </c>
      <c r="K290" s="7"/>
      <c r="L290" s="32">
        <v>11512</v>
      </c>
      <c r="M290" s="7"/>
      <c r="N290" s="43">
        <v>4</v>
      </c>
      <c r="O290" s="13"/>
      <c r="P290" s="7"/>
      <c r="Q290" s="7"/>
      <c r="R290" s="7"/>
      <c r="S290" s="7"/>
      <c r="T290" s="13"/>
      <c r="U290" s="50"/>
      <c r="V290" s="50"/>
      <c r="W290" s="7"/>
      <c r="X290" s="7"/>
      <c r="Y290" s="7"/>
      <c r="Z290" s="19" t="s">
        <v>1062</v>
      </c>
      <c r="AA290" s="3"/>
      <c r="AB290" s="6"/>
    </row>
    <row r="291" spans="1:28" ht="38.25">
      <c r="A291" s="65" t="s">
        <v>1638</v>
      </c>
      <c r="B291" s="3" t="s">
        <v>32</v>
      </c>
      <c r="C291" s="7" t="s">
        <v>977</v>
      </c>
      <c r="D291" s="7" t="s">
        <v>129</v>
      </c>
      <c r="E291" s="7"/>
      <c r="F291" s="7"/>
      <c r="G291" s="7"/>
      <c r="H291" s="13">
        <v>1927</v>
      </c>
      <c r="I291" s="13"/>
      <c r="J291" s="32">
        <v>9879</v>
      </c>
      <c r="K291" s="7"/>
      <c r="L291" s="32">
        <v>10089</v>
      </c>
      <c r="M291" s="7"/>
      <c r="N291" s="43">
        <v>0.6</v>
      </c>
      <c r="O291" s="13"/>
      <c r="P291" s="7"/>
      <c r="Q291" s="7"/>
      <c r="R291" s="7"/>
      <c r="S291" s="7"/>
      <c r="T291" s="13"/>
      <c r="U291" s="50"/>
      <c r="V291" s="50"/>
      <c r="W291" s="7"/>
      <c r="X291" s="7"/>
      <c r="Y291" s="7"/>
      <c r="Z291" s="19" t="s">
        <v>1062</v>
      </c>
      <c r="AA291" s="3"/>
      <c r="AB291" s="6"/>
    </row>
    <row r="292" spans="1:28" ht="38.25">
      <c r="A292" s="65" t="s">
        <v>1638</v>
      </c>
      <c r="B292" s="3" t="s">
        <v>32</v>
      </c>
      <c r="C292" s="7" t="s">
        <v>977</v>
      </c>
      <c r="D292" s="7" t="s">
        <v>131</v>
      </c>
      <c r="E292" s="7"/>
      <c r="F292" s="7"/>
      <c r="G292" s="7"/>
      <c r="H292" s="13">
        <v>1931</v>
      </c>
      <c r="I292" s="13"/>
      <c r="J292" s="32">
        <v>11512</v>
      </c>
      <c r="K292" s="7"/>
      <c r="L292" s="32">
        <v>12056</v>
      </c>
      <c r="M292" s="7"/>
      <c r="N292" s="43">
        <v>1.5</v>
      </c>
      <c r="O292" s="13"/>
      <c r="P292" s="7"/>
      <c r="Q292" s="7"/>
      <c r="R292" s="7"/>
      <c r="S292" s="7"/>
      <c r="T292" s="13"/>
      <c r="U292" s="50"/>
      <c r="V292" s="50"/>
      <c r="W292" s="7"/>
      <c r="X292" s="7"/>
      <c r="Y292" s="7"/>
      <c r="Z292" s="19" t="s">
        <v>1062</v>
      </c>
      <c r="AA292" s="3"/>
      <c r="AB292" s="6"/>
    </row>
    <row r="293" spans="1:28" ht="38.25">
      <c r="A293" s="65" t="s">
        <v>1638</v>
      </c>
      <c r="B293" s="3" t="s">
        <v>32</v>
      </c>
      <c r="C293" s="7" t="s">
        <v>977</v>
      </c>
      <c r="D293" s="7" t="s">
        <v>132</v>
      </c>
      <c r="E293" s="7"/>
      <c r="F293" s="7"/>
      <c r="G293" s="7"/>
      <c r="H293" s="13">
        <v>1933</v>
      </c>
      <c r="I293" s="13"/>
      <c r="J293" s="32">
        <v>12056</v>
      </c>
      <c r="K293" s="7"/>
      <c r="L293" s="32">
        <v>12087</v>
      </c>
      <c r="M293" s="7"/>
      <c r="N293" s="43">
        <v>0.1</v>
      </c>
      <c r="O293" s="13"/>
      <c r="P293" s="7"/>
      <c r="Q293" s="7"/>
      <c r="R293" s="7"/>
      <c r="S293" s="7"/>
      <c r="T293" s="13"/>
      <c r="U293" s="50"/>
      <c r="V293" s="50"/>
      <c r="W293" s="7"/>
      <c r="X293" s="7"/>
      <c r="Y293" s="7"/>
      <c r="Z293" s="19" t="s">
        <v>1062</v>
      </c>
      <c r="AA293" s="3"/>
      <c r="AB293" s="6"/>
    </row>
    <row r="294" spans="1:28" ht="38.25">
      <c r="A294" s="65" t="s">
        <v>1638</v>
      </c>
      <c r="B294" s="3" t="s">
        <v>32</v>
      </c>
      <c r="C294" s="7" t="s">
        <v>977</v>
      </c>
      <c r="D294" s="7" t="s">
        <v>133</v>
      </c>
      <c r="E294" s="7"/>
      <c r="F294" s="7"/>
      <c r="G294" s="7"/>
      <c r="H294" s="13">
        <v>1933</v>
      </c>
      <c r="I294" s="13"/>
      <c r="J294" s="32">
        <v>12091</v>
      </c>
      <c r="K294" s="7"/>
      <c r="L294" s="32">
        <v>12858</v>
      </c>
      <c r="M294" s="7"/>
      <c r="N294" s="43">
        <v>2.1</v>
      </c>
      <c r="O294" s="13"/>
      <c r="P294" s="7"/>
      <c r="Q294" s="7"/>
      <c r="R294" s="7"/>
      <c r="S294" s="7"/>
      <c r="T294" s="13"/>
      <c r="U294" s="50"/>
      <c r="V294" s="50"/>
      <c r="W294" s="7"/>
      <c r="X294" s="7"/>
      <c r="Y294" s="7"/>
      <c r="Z294" s="19" t="s">
        <v>1062</v>
      </c>
      <c r="AA294" s="3"/>
      <c r="AB294" s="6"/>
    </row>
    <row r="295" spans="1:28" ht="89.25">
      <c r="A295" s="65" t="s">
        <v>1638</v>
      </c>
      <c r="B295" s="3" t="s">
        <v>32</v>
      </c>
      <c r="C295" s="7" t="s">
        <v>977</v>
      </c>
      <c r="D295" s="7" t="s">
        <v>582</v>
      </c>
      <c r="E295" s="7" t="s">
        <v>1338</v>
      </c>
      <c r="F295" s="7" t="s">
        <v>1418</v>
      </c>
      <c r="G295" s="7" t="s">
        <v>80</v>
      </c>
      <c r="H295" s="13">
        <v>1935</v>
      </c>
      <c r="I295" s="13"/>
      <c r="J295" s="32">
        <v>12926</v>
      </c>
      <c r="K295" s="7"/>
      <c r="L295" s="32">
        <v>13332</v>
      </c>
      <c r="M295" s="7" t="s">
        <v>862</v>
      </c>
      <c r="N295" s="43">
        <v>1.2</v>
      </c>
      <c r="O295" s="13"/>
      <c r="P295" s="7" t="s">
        <v>1336</v>
      </c>
      <c r="Q295" s="7" t="s">
        <v>1337</v>
      </c>
      <c r="R295" s="7"/>
      <c r="S295" s="7"/>
      <c r="T295" s="23">
        <v>907</v>
      </c>
      <c r="U295" s="50">
        <v>32</v>
      </c>
      <c r="V295" s="50">
        <v>34</v>
      </c>
      <c r="W295" s="7"/>
      <c r="X295" s="51" t="s">
        <v>875</v>
      </c>
      <c r="Y295" s="7" t="s">
        <v>240</v>
      </c>
      <c r="Z295" s="19" t="s">
        <v>1062</v>
      </c>
      <c r="AA295" s="3" t="s">
        <v>1341</v>
      </c>
      <c r="AB295" s="6" t="s">
        <v>1342</v>
      </c>
    </row>
    <row r="296" spans="1:28" ht="38.25">
      <c r="A296" s="65" t="s">
        <v>1638</v>
      </c>
      <c r="B296" s="3" t="s">
        <v>32</v>
      </c>
      <c r="C296" s="7" t="s">
        <v>977</v>
      </c>
      <c r="D296" s="7" t="s">
        <v>798</v>
      </c>
      <c r="E296" s="7"/>
      <c r="F296" s="7"/>
      <c r="G296" s="7"/>
      <c r="H296" s="13">
        <v>1936</v>
      </c>
      <c r="I296" s="13"/>
      <c r="J296" s="32">
        <v>13387</v>
      </c>
      <c r="K296" s="38"/>
      <c r="L296" s="32">
        <v>13584</v>
      </c>
      <c r="M296" s="7" t="s">
        <v>152</v>
      </c>
      <c r="N296" s="13">
        <v>0.6</v>
      </c>
      <c r="O296" s="13"/>
      <c r="P296" s="7"/>
      <c r="Q296" s="7"/>
      <c r="R296" s="7"/>
      <c r="S296" s="7"/>
      <c r="T296" s="13"/>
      <c r="U296" s="50"/>
      <c r="V296" s="50"/>
      <c r="W296" s="7"/>
      <c r="X296" s="7" t="s">
        <v>240</v>
      </c>
      <c r="Y296" s="7" t="s">
        <v>240</v>
      </c>
      <c r="Z296" s="19" t="s">
        <v>1062</v>
      </c>
      <c r="AA296" s="3" t="s">
        <v>1392</v>
      </c>
      <c r="AB296" s="6"/>
    </row>
    <row r="297" spans="1:28" ht="63.75">
      <c r="A297" s="65" t="s">
        <v>1638</v>
      </c>
      <c r="B297" s="3" t="s">
        <v>32</v>
      </c>
      <c r="C297" s="7" t="s">
        <v>977</v>
      </c>
      <c r="D297" s="7" t="s">
        <v>196</v>
      </c>
      <c r="E297" s="7" t="s">
        <v>1391</v>
      </c>
      <c r="F297" s="7" t="s">
        <v>568</v>
      </c>
      <c r="G297" s="7" t="s">
        <v>80</v>
      </c>
      <c r="H297" s="13">
        <v>1937</v>
      </c>
      <c r="I297" s="13"/>
      <c r="J297" s="32">
        <v>13584</v>
      </c>
      <c r="K297" s="7" t="s">
        <v>152</v>
      </c>
      <c r="L297" s="32">
        <v>14321</v>
      </c>
      <c r="M297" s="7" t="s">
        <v>153</v>
      </c>
      <c r="N297" s="13">
        <v>2</v>
      </c>
      <c r="O297" s="13"/>
      <c r="P297" s="7" t="s">
        <v>406</v>
      </c>
      <c r="Q297" s="7" t="s">
        <v>240</v>
      </c>
      <c r="R297" s="7"/>
      <c r="S297" s="7"/>
      <c r="T297" s="13" t="s">
        <v>1926</v>
      </c>
      <c r="U297" s="50">
        <v>43</v>
      </c>
      <c r="V297" s="50">
        <v>45</v>
      </c>
      <c r="W297" s="7"/>
      <c r="X297" s="38" t="s">
        <v>405</v>
      </c>
      <c r="Y297" s="7" t="s">
        <v>240</v>
      </c>
      <c r="Z297" s="19" t="s">
        <v>1062</v>
      </c>
      <c r="AA297" s="3" t="s">
        <v>1392</v>
      </c>
      <c r="AB297" s="6" t="s">
        <v>511</v>
      </c>
    </row>
    <row r="298" spans="1:28" ht="38.25">
      <c r="A298" s="65" t="s">
        <v>1638</v>
      </c>
      <c r="B298" s="3" t="s">
        <v>32</v>
      </c>
      <c r="C298" s="7" t="s">
        <v>977</v>
      </c>
      <c r="D298" s="7" t="s">
        <v>1393</v>
      </c>
      <c r="E298" s="7" t="s">
        <v>1394</v>
      </c>
      <c r="F298" s="7" t="s">
        <v>568</v>
      </c>
      <c r="G298" s="7" t="s">
        <v>80</v>
      </c>
      <c r="H298" s="13">
        <v>1939</v>
      </c>
      <c r="I298" s="13"/>
      <c r="J298" s="32">
        <v>14321</v>
      </c>
      <c r="K298" s="7" t="s">
        <v>153</v>
      </c>
      <c r="L298" s="43">
        <v>1944</v>
      </c>
      <c r="M298" s="7"/>
      <c r="N298" s="13">
        <v>5</v>
      </c>
      <c r="O298" s="13"/>
      <c r="P298" s="7"/>
      <c r="Q298" s="7"/>
      <c r="R298" s="7"/>
      <c r="S298" s="7"/>
      <c r="T298" s="13"/>
      <c r="U298" s="50"/>
      <c r="V298" s="50"/>
      <c r="W298" s="43">
        <v>1944</v>
      </c>
      <c r="X298" s="7" t="s">
        <v>240</v>
      </c>
      <c r="Y298" s="7" t="s">
        <v>240</v>
      </c>
      <c r="Z298" s="19" t="s">
        <v>1062</v>
      </c>
      <c r="AA298" s="3" t="s">
        <v>1327</v>
      </c>
      <c r="AB298" s="6"/>
    </row>
    <row r="299" spans="1:28" ht="38.25">
      <c r="A299" s="65" t="s">
        <v>1638</v>
      </c>
      <c r="B299" s="3" t="s">
        <v>32</v>
      </c>
      <c r="C299" s="7" t="s">
        <v>977</v>
      </c>
      <c r="D299" s="7" t="s">
        <v>170</v>
      </c>
      <c r="E299" s="7" t="s">
        <v>1081</v>
      </c>
      <c r="F299" s="7" t="s">
        <v>1418</v>
      </c>
      <c r="G299" s="7" t="s">
        <v>80</v>
      </c>
      <c r="H299" s="13">
        <v>1944</v>
      </c>
      <c r="I299" s="13"/>
      <c r="J299" s="23">
        <v>16400</v>
      </c>
      <c r="K299" s="32" t="s">
        <v>171</v>
      </c>
      <c r="L299" s="48">
        <v>16938</v>
      </c>
      <c r="M299" s="7" t="s">
        <v>148</v>
      </c>
      <c r="N299" s="13">
        <v>1.5</v>
      </c>
      <c r="O299" s="13"/>
      <c r="P299" s="7"/>
      <c r="Q299" s="7"/>
      <c r="R299" s="7"/>
      <c r="S299" s="7"/>
      <c r="T299" s="13"/>
      <c r="U299" s="50"/>
      <c r="V299" s="50"/>
      <c r="W299" s="7"/>
      <c r="X299" s="7" t="s">
        <v>240</v>
      </c>
      <c r="Y299" s="7" t="s">
        <v>240</v>
      </c>
      <c r="Z299" s="19" t="s">
        <v>1062</v>
      </c>
      <c r="AA299" s="3" t="s">
        <v>1212</v>
      </c>
      <c r="AB299" s="6"/>
    </row>
    <row r="300" spans="1:28" ht="51">
      <c r="A300" s="65" t="s">
        <v>1638</v>
      </c>
      <c r="B300" s="3" t="s">
        <v>32</v>
      </c>
      <c r="C300" s="7" t="s">
        <v>977</v>
      </c>
      <c r="D300" s="7" t="s">
        <v>313</v>
      </c>
      <c r="E300" s="7" t="s">
        <v>558</v>
      </c>
      <c r="F300" s="18" t="s">
        <v>1380</v>
      </c>
      <c r="G300" s="7" t="s">
        <v>80</v>
      </c>
      <c r="H300" s="13">
        <v>1946</v>
      </c>
      <c r="I300" s="13"/>
      <c r="J300" s="118">
        <v>17063</v>
      </c>
      <c r="K300" s="5" t="s">
        <v>556</v>
      </c>
      <c r="L300" s="32">
        <v>19497</v>
      </c>
      <c r="M300" s="7" t="s">
        <v>1567</v>
      </c>
      <c r="N300" s="13">
        <v>6.7</v>
      </c>
      <c r="O300" s="13"/>
      <c r="P300" s="7" t="s">
        <v>960</v>
      </c>
      <c r="Q300" s="7" t="s">
        <v>240</v>
      </c>
      <c r="R300" s="7"/>
      <c r="S300" s="7"/>
      <c r="T300" s="23">
        <v>2141</v>
      </c>
      <c r="U300" s="50">
        <v>40</v>
      </c>
      <c r="V300" s="50">
        <v>47</v>
      </c>
      <c r="W300" s="7"/>
      <c r="X300" s="7" t="s">
        <v>240</v>
      </c>
      <c r="Y300" s="7" t="s">
        <v>240</v>
      </c>
      <c r="Z300" s="19" t="s">
        <v>1062</v>
      </c>
      <c r="AA300" s="3" t="s">
        <v>314</v>
      </c>
      <c r="AB300" s="6" t="s">
        <v>821</v>
      </c>
    </row>
    <row r="301" spans="1:28" ht="38.25">
      <c r="A301" s="65" t="s">
        <v>1638</v>
      </c>
      <c r="B301" s="3" t="s">
        <v>32</v>
      </c>
      <c r="C301" s="49" t="s">
        <v>977</v>
      </c>
      <c r="D301" s="49" t="s">
        <v>579</v>
      </c>
      <c r="E301" s="3" t="s">
        <v>889</v>
      </c>
      <c r="F301" s="3" t="s">
        <v>1418</v>
      </c>
      <c r="G301" s="3" t="s">
        <v>80</v>
      </c>
      <c r="H301" s="15">
        <v>1953</v>
      </c>
      <c r="I301" s="22"/>
      <c r="J301" s="33">
        <v>19522</v>
      </c>
      <c r="K301" s="7" t="s">
        <v>154</v>
      </c>
      <c r="L301" s="33">
        <v>26805</v>
      </c>
      <c r="M301" s="7" t="s">
        <v>155</v>
      </c>
      <c r="N301" s="13">
        <v>20</v>
      </c>
      <c r="O301" s="13"/>
      <c r="P301" s="7" t="s">
        <v>878</v>
      </c>
      <c r="Q301" s="7" t="s">
        <v>1337</v>
      </c>
      <c r="R301" s="7" t="s">
        <v>977</v>
      </c>
      <c r="S301" s="7" t="s">
        <v>239</v>
      </c>
      <c r="T301" s="23">
        <v>593</v>
      </c>
      <c r="U301" s="50">
        <v>52</v>
      </c>
      <c r="V301" s="50">
        <v>72</v>
      </c>
      <c r="W301" s="7"/>
      <c r="X301" s="51" t="s">
        <v>877</v>
      </c>
      <c r="Y301" s="7" t="s">
        <v>240</v>
      </c>
      <c r="Z301" s="19" t="s">
        <v>1062</v>
      </c>
      <c r="AA301" s="3" t="s">
        <v>879</v>
      </c>
      <c r="AB301" s="6" t="s">
        <v>45</v>
      </c>
    </row>
    <row r="302" spans="1:28" ht="38.25">
      <c r="A302" s="65" t="s">
        <v>1638</v>
      </c>
      <c r="B302" s="3" t="s">
        <v>32</v>
      </c>
      <c r="C302" s="49" t="s">
        <v>977</v>
      </c>
      <c r="D302" s="49" t="s">
        <v>1163</v>
      </c>
      <c r="E302" s="3" t="s">
        <v>31</v>
      </c>
      <c r="F302" s="3"/>
      <c r="G302" s="3" t="s">
        <v>80</v>
      </c>
      <c r="H302" s="15">
        <v>1973</v>
      </c>
      <c r="I302" s="22">
        <v>26809</v>
      </c>
      <c r="J302" s="33">
        <v>26805</v>
      </c>
      <c r="K302" s="7" t="s">
        <v>155</v>
      </c>
      <c r="L302" s="32">
        <v>27144</v>
      </c>
      <c r="M302" s="7" t="s">
        <v>127</v>
      </c>
      <c r="N302" s="15">
        <v>0.9</v>
      </c>
      <c r="O302" s="15"/>
      <c r="P302" s="45"/>
      <c r="Q302" s="45"/>
      <c r="R302" s="45"/>
      <c r="S302" s="45"/>
      <c r="T302" s="15"/>
      <c r="U302" s="47"/>
      <c r="V302" s="47"/>
      <c r="W302" s="45"/>
      <c r="X302" s="45" t="s">
        <v>240</v>
      </c>
      <c r="Y302" s="45" t="s">
        <v>240</v>
      </c>
      <c r="Z302" s="19" t="s">
        <v>1062</v>
      </c>
      <c r="AA302" s="3" t="s">
        <v>1599</v>
      </c>
      <c r="AB302" s="6"/>
    </row>
    <row r="303" spans="1:28" ht="38.25">
      <c r="A303" s="65" t="s">
        <v>1638</v>
      </c>
      <c r="B303" s="3" t="s">
        <v>32</v>
      </c>
      <c r="C303" s="49" t="s">
        <v>977</v>
      </c>
      <c r="D303" s="49" t="s">
        <v>672</v>
      </c>
      <c r="E303" s="3" t="s">
        <v>673</v>
      </c>
      <c r="F303" s="7" t="s">
        <v>568</v>
      </c>
      <c r="G303" s="3" t="s">
        <v>80</v>
      </c>
      <c r="H303" s="3">
        <v>1974</v>
      </c>
      <c r="I303" s="32">
        <v>27264</v>
      </c>
      <c r="J303" s="32">
        <v>27257</v>
      </c>
      <c r="K303" s="12" t="s">
        <v>452</v>
      </c>
      <c r="L303" s="35">
        <v>27880</v>
      </c>
      <c r="M303" s="4" t="s">
        <v>128</v>
      </c>
      <c r="N303" s="15">
        <v>1.7</v>
      </c>
      <c r="O303" s="15"/>
      <c r="P303" s="45"/>
      <c r="Q303" s="45"/>
      <c r="R303" s="45"/>
      <c r="S303" s="45"/>
      <c r="T303" s="15"/>
      <c r="U303" s="47"/>
      <c r="V303" s="47"/>
      <c r="W303" s="45"/>
      <c r="X303" s="45" t="s">
        <v>240</v>
      </c>
      <c r="Y303" s="45" t="s">
        <v>240</v>
      </c>
      <c r="Z303" s="19" t="s">
        <v>1062</v>
      </c>
      <c r="AA303" s="3" t="s">
        <v>708</v>
      </c>
      <c r="AB303" s="6"/>
    </row>
    <row r="304" spans="1:28" ht="51">
      <c r="A304" s="30" t="s">
        <v>551</v>
      </c>
      <c r="B304" s="38"/>
      <c r="C304" s="7" t="s">
        <v>977</v>
      </c>
      <c r="D304" s="7" t="s">
        <v>579</v>
      </c>
      <c r="E304" s="7" t="s">
        <v>948</v>
      </c>
      <c r="F304" s="38"/>
      <c r="G304" s="38"/>
      <c r="H304" s="13">
        <v>1939</v>
      </c>
      <c r="I304" s="38"/>
      <c r="J304" s="32"/>
      <c r="K304" s="3"/>
      <c r="L304" s="23">
        <v>14285</v>
      </c>
      <c r="M304" s="7" t="s">
        <v>1437</v>
      </c>
      <c r="N304" s="13"/>
      <c r="O304" s="38"/>
      <c r="P304" s="38"/>
      <c r="Q304" s="38"/>
      <c r="R304" s="111"/>
      <c r="S304" s="111"/>
      <c r="T304" s="111"/>
      <c r="U304" s="139"/>
      <c r="V304" s="139"/>
      <c r="W304" s="38"/>
      <c r="X304" s="38"/>
      <c r="Y304" s="38"/>
      <c r="Z304" s="7" t="s">
        <v>1062</v>
      </c>
      <c r="AA304" s="7"/>
      <c r="AB304" s="112"/>
    </row>
    <row r="305" spans="1:28" ht="51">
      <c r="A305" s="30" t="s">
        <v>551</v>
      </c>
      <c r="B305" s="38"/>
      <c r="C305" s="7" t="s">
        <v>977</v>
      </c>
      <c r="D305" s="7" t="s">
        <v>869</v>
      </c>
      <c r="E305" s="7" t="s">
        <v>1142</v>
      </c>
      <c r="F305" s="38"/>
      <c r="G305" s="38"/>
      <c r="H305" s="13">
        <v>1947</v>
      </c>
      <c r="I305" s="38"/>
      <c r="J305" s="32">
        <v>17345</v>
      </c>
      <c r="K305" s="7" t="s">
        <v>1141</v>
      </c>
      <c r="L305" s="23">
        <v>19785</v>
      </c>
      <c r="M305" s="7" t="s">
        <v>1438</v>
      </c>
      <c r="N305" s="13">
        <v>6.7</v>
      </c>
      <c r="O305" s="38"/>
      <c r="P305" s="38"/>
      <c r="Q305" s="38"/>
      <c r="R305" s="111"/>
      <c r="S305" s="111"/>
      <c r="T305" s="111"/>
      <c r="U305" s="139"/>
      <c r="V305" s="139"/>
      <c r="W305" s="38"/>
      <c r="X305" s="38"/>
      <c r="Y305" s="38"/>
      <c r="Z305" s="7" t="s">
        <v>1062</v>
      </c>
      <c r="AA305" s="7" t="s">
        <v>161</v>
      </c>
      <c r="AB305" s="112"/>
    </row>
    <row r="306" spans="1:28" ht="51">
      <c r="A306" s="30" t="s">
        <v>551</v>
      </c>
      <c r="B306" s="38"/>
      <c r="C306" s="7" t="s">
        <v>977</v>
      </c>
      <c r="D306" s="7" t="s">
        <v>870</v>
      </c>
      <c r="E306" s="7" t="s">
        <v>807</v>
      </c>
      <c r="F306" s="129" t="s">
        <v>568</v>
      </c>
      <c r="G306" s="129" t="s">
        <v>80</v>
      </c>
      <c r="H306" s="13">
        <v>1956</v>
      </c>
      <c r="I306" s="38"/>
      <c r="J306" s="32">
        <v>20737</v>
      </c>
      <c r="K306" s="7" t="s">
        <v>354</v>
      </c>
      <c r="L306" s="13" t="s">
        <v>544</v>
      </c>
      <c r="M306" s="7" t="s">
        <v>544</v>
      </c>
      <c r="N306" s="13"/>
      <c r="O306" s="38"/>
      <c r="P306" s="38"/>
      <c r="Q306" s="38"/>
      <c r="R306" s="111"/>
      <c r="S306" s="111"/>
      <c r="T306" s="111"/>
      <c r="U306" s="139"/>
      <c r="V306" s="139"/>
      <c r="W306" s="38"/>
      <c r="X306" s="38"/>
      <c r="Y306" s="38"/>
      <c r="Z306" s="7" t="s">
        <v>1062</v>
      </c>
      <c r="AA306" s="7" t="s">
        <v>544</v>
      </c>
      <c r="AB306" s="112"/>
    </row>
    <row r="307" spans="1:28" ht="51">
      <c r="A307" s="30" t="s">
        <v>551</v>
      </c>
      <c r="B307" s="38"/>
      <c r="C307" s="7" t="s">
        <v>977</v>
      </c>
      <c r="D307" s="7" t="s">
        <v>797</v>
      </c>
      <c r="E307" s="7" t="s">
        <v>948</v>
      </c>
      <c r="F307" s="38"/>
      <c r="G307" s="38"/>
      <c r="H307" s="13">
        <v>1964</v>
      </c>
      <c r="I307" s="38"/>
      <c r="J307" s="32">
        <v>23728</v>
      </c>
      <c r="K307" s="7" t="s">
        <v>307</v>
      </c>
      <c r="L307" s="13" t="s">
        <v>544</v>
      </c>
      <c r="M307" s="7" t="s">
        <v>544</v>
      </c>
      <c r="N307" s="13"/>
      <c r="O307" s="38"/>
      <c r="P307" s="38"/>
      <c r="Q307" s="38"/>
      <c r="R307" s="111"/>
      <c r="S307" s="111"/>
      <c r="T307" s="111"/>
      <c r="U307" s="139"/>
      <c r="V307" s="139"/>
      <c r="W307" s="38"/>
      <c r="X307" s="38"/>
      <c r="Y307" s="38"/>
      <c r="Z307" s="7" t="s">
        <v>1062</v>
      </c>
      <c r="AA307" s="7" t="s">
        <v>1096</v>
      </c>
      <c r="AB307" s="112"/>
    </row>
    <row r="308" spans="1:28" ht="153">
      <c r="A308" s="65" t="s">
        <v>1636</v>
      </c>
      <c r="B308" s="3" t="s">
        <v>1294</v>
      </c>
      <c r="C308" s="7" t="s">
        <v>811</v>
      </c>
      <c r="D308" s="7" t="s">
        <v>663</v>
      </c>
      <c r="E308" s="9" t="s">
        <v>427</v>
      </c>
      <c r="F308" s="9" t="s">
        <v>1380</v>
      </c>
      <c r="G308" s="9" t="s">
        <v>80</v>
      </c>
      <c r="H308" s="13">
        <v>1968</v>
      </c>
      <c r="I308" s="23">
        <v>25163</v>
      </c>
      <c r="J308" s="32">
        <v>25162</v>
      </c>
      <c r="K308" s="7" t="s">
        <v>1587</v>
      </c>
      <c r="L308" s="32" t="s">
        <v>810</v>
      </c>
      <c r="M308" s="7" t="s">
        <v>1588</v>
      </c>
      <c r="N308" s="13">
        <v>5.25</v>
      </c>
      <c r="O308" s="13" t="s">
        <v>223</v>
      </c>
      <c r="P308" s="7" t="s">
        <v>1782</v>
      </c>
      <c r="Q308" s="7" t="s">
        <v>240</v>
      </c>
      <c r="R308" s="7"/>
      <c r="S308" s="7"/>
      <c r="T308" s="23">
        <v>10212</v>
      </c>
      <c r="U308" s="50">
        <v>40</v>
      </c>
      <c r="V308" s="50">
        <v>46</v>
      </c>
      <c r="W308" s="7"/>
      <c r="X308" s="18" t="s">
        <v>1308</v>
      </c>
      <c r="Y308" s="7" t="s">
        <v>240</v>
      </c>
      <c r="Z308" s="45" t="s">
        <v>1062</v>
      </c>
      <c r="AA308" s="3" t="s">
        <v>1784</v>
      </c>
      <c r="AB308" s="6" t="s">
        <v>1783</v>
      </c>
    </row>
    <row r="309" spans="1:28" ht="25.5">
      <c r="A309" s="65" t="s">
        <v>1636</v>
      </c>
      <c r="B309" s="3" t="s">
        <v>1294</v>
      </c>
      <c r="C309" s="7" t="s">
        <v>959</v>
      </c>
      <c r="D309" s="10" t="s">
        <v>1475</v>
      </c>
      <c r="E309" s="9" t="s">
        <v>948</v>
      </c>
      <c r="F309" s="9"/>
      <c r="G309" s="9" t="s">
        <v>1421</v>
      </c>
      <c r="H309" s="14">
        <v>1935</v>
      </c>
      <c r="I309" s="14"/>
      <c r="J309" s="32">
        <v>12900</v>
      </c>
      <c r="K309" s="7"/>
      <c r="L309" s="32">
        <v>13234</v>
      </c>
      <c r="M309" s="7" t="s">
        <v>1049</v>
      </c>
      <c r="N309" s="13">
        <v>0.9</v>
      </c>
      <c r="O309" s="13"/>
      <c r="P309" s="7"/>
      <c r="Q309" s="7"/>
      <c r="R309" s="7"/>
      <c r="S309" s="7"/>
      <c r="T309" s="13"/>
      <c r="U309" s="50"/>
      <c r="V309" s="50"/>
      <c r="W309" s="7"/>
      <c r="X309" s="7" t="s">
        <v>240</v>
      </c>
      <c r="Y309" s="7" t="s">
        <v>240</v>
      </c>
      <c r="Z309" s="45" t="s">
        <v>1062</v>
      </c>
      <c r="AA309" s="3" t="s">
        <v>1050</v>
      </c>
      <c r="AB309" s="6"/>
    </row>
    <row r="310" spans="1:28" ht="25.5">
      <c r="A310" s="65" t="s">
        <v>1636</v>
      </c>
      <c r="B310" s="3" t="s">
        <v>1294</v>
      </c>
      <c r="C310" s="7" t="s">
        <v>959</v>
      </c>
      <c r="D310" s="10" t="s">
        <v>1476</v>
      </c>
      <c r="E310" s="9" t="s">
        <v>948</v>
      </c>
      <c r="F310" s="9"/>
      <c r="G310" s="9" t="s">
        <v>1421</v>
      </c>
      <c r="H310" s="14">
        <v>1936</v>
      </c>
      <c r="I310" s="14"/>
      <c r="J310" s="32">
        <v>13234</v>
      </c>
      <c r="K310" s="7" t="s">
        <v>1049</v>
      </c>
      <c r="L310" s="34">
        <v>16371</v>
      </c>
      <c r="M310" s="10" t="s">
        <v>382</v>
      </c>
      <c r="N310" s="13">
        <v>8.6</v>
      </c>
      <c r="O310" s="13"/>
      <c r="P310" s="7"/>
      <c r="Q310" s="7"/>
      <c r="R310" s="7"/>
      <c r="S310" s="7"/>
      <c r="T310" s="13"/>
      <c r="U310" s="50"/>
      <c r="V310" s="50"/>
      <c r="W310" s="7"/>
      <c r="X310" s="7" t="s">
        <v>240</v>
      </c>
      <c r="Y310" s="7" t="s">
        <v>240</v>
      </c>
      <c r="Z310" s="45" t="s">
        <v>1062</v>
      </c>
      <c r="AA310" s="3" t="s">
        <v>566</v>
      </c>
      <c r="AB310" s="6"/>
    </row>
    <row r="311" spans="1:28" ht="25.5">
      <c r="A311" s="65" t="s">
        <v>1636</v>
      </c>
      <c r="B311" s="3" t="s">
        <v>1294</v>
      </c>
      <c r="C311" s="7" t="s">
        <v>959</v>
      </c>
      <c r="D311" s="7" t="s">
        <v>999</v>
      </c>
      <c r="E311" s="9" t="s">
        <v>1081</v>
      </c>
      <c r="F311" s="7" t="s">
        <v>1418</v>
      </c>
      <c r="G311" s="7" t="s">
        <v>80</v>
      </c>
      <c r="H311" s="13">
        <v>1944</v>
      </c>
      <c r="I311" s="13"/>
      <c r="J311" s="34">
        <v>16371</v>
      </c>
      <c r="K311" s="10" t="s">
        <v>382</v>
      </c>
      <c r="L311" s="32">
        <v>17503</v>
      </c>
      <c r="M311" s="7" t="s">
        <v>1583</v>
      </c>
      <c r="N311" s="13">
        <v>3.1</v>
      </c>
      <c r="O311" s="13"/>
      <c r="P311" s="7"/>
      <c r="Q311" s="7"/>
      <c r="R311" s="7"/>
      <c r="S311" s="7"/>
      <c r="T311" s="13"/>
      <c r="U311" s="50"/>
      <c r="V311" s="50"/>
      <c r="W311" s="7"/>
      <c r="X311" s="7" t="s">
        <v>240</v>
      </c>
      <c r="Y311" s="7" t="s">
        <v>240</v>
      </c>
      <c r="Z311" s="45" t="s">
        <v>1062</v>
      </c>
      <c r="AA311" s="3" t="s">
        <v>1050</v>
      </c>
      <c r="AB311" s="6" t="s">
        <v>1241</v>
      </c>
    </row>
    <row r="312" spans="1:28" ht="25.5">
      <c r="A312" s="65" t="s">
        <v>1636</v>
      </c>
      <c r="B312" s="3" t="s">
        <v>1294</v>
      </c>
      <c r="C312" s="7" t="s">
        <v>959</v>
      </c>
      <c r="D312" s="7" t="s">
        <v>516</v>
      </c>
      <c r="E312" s="9" t="s">
        <v>948</v>
      </c>
      <c r="F312" s="7"/>
      <c r="G312" s="7" t="s">
        <v>1421</v>
      </c>
      <c r="H312" s="13">
        <v>1947</v>
      </c>
      <c r="I312" s="13"/>
      <c r="J312" s="32">
        <v>17503</v>
      </c>
      <c r="K312" s="7" t="s">
        <v>1583</v>
      </c>
      <c r="L312" s="32">
        <v>18777</v>
      </c>
      <c r="M312" s="7" t="s">
        <v>1584</v>
      </c>
      <c r="N312" s="13">
        <v>3.5</v>
      </c>
      <c r="O312" s="13"/>
      <c r="P312" s="7"/>
      <c r="Q312" s="7"/>
      <c r="R312" s="7"/>
      <c r="S312" s="7"/>
      <c r="T312" s="13"/>
      <c r="U312" s="50"/>
      <c r="V312" s="50"/>
      <c r="W312" s="7"/>
      <c r="X312" s="7" t="s">
        <v>240</v>
      </c>
      <c r="Y312" s="7" t="s">
        <v>240</v>
      </c>
      <c r="Z312" s="45" t="s">
        <v>1062</v>
      </c>
      <c r="AA312" s="3" t="s">
        <v>1052</v>
      </c>
      <c r="AB312" s="6"/>
    </row>
    <row r="313" spans="1:28" ht="25.5">
      <c r="A313" s="65" t="s">
        <v>1636</v>
      </c>
      <c r="B313" s="3" t="s">
        <v>1294</v>
      </c>
      <c r="C313" s="7" t="s">
        <v>959</v>
      </c>
      <c r="D313" s="7" t="s">
        <v>37</v>
      </c>
      <c r="E313" s="7" t="s">
        <v>717</v>
      </c>
      <c r="F313" s="7" t="s">
        <v>1593</v>
      </c>
      <c r="G313" s="7" t="s">
        <v>1421</v>
      </c>
      <c r="H313" s="13">
        <v>1951</v>
      </c>
      <c r="I313" s="13"/>
      <c r="J313" s="32">
        <v>18777</v>
      </c>
      <c r="K313" s="7" t="s">
        <v>1584</v>
      </c>
      <c r="L313" s="32">
        <v>21595</v>
      </c>
      <c r="M313" s="7" t="s">
        <v>1585</v>
      </c>
      <c r="N313" s="13">
        <v>7.75</v>
      </c>
      <c r="O313" s="13"/>
      <c r="P313" s="7"/>
      <c r="Q313" s="7"/>
      <c r="R313" s="7"/>
      <c r="S313" s="7"/>
      <c r="T313" s="13"/>
      <c r="U313" s="50"/>
      <c r="V313" s="50"/>
      <c r="W313" s="7"/>
      <c r="X313" s="7" t="s">
        <v>240</v>
      </c>
      <c r="Y313" s="7" t="s">
        <v>240</v>
      </c>
      <c r="Z313" s="45" t="s">
        <v>1062</v>
      </c>
      <c r="AA313" s="129" t="s">
        <v>1974</v>
      </c>
      <c r="AB313" s="6" t="s">
        <v>1052</v>
      </c>
    </row>
    <row r="314" spans="1:28" ht="89.25">
      <c r="A314" s="65" t="s">
        <v>1636</v>
      </c>
      <c r="B314" s="3" t="s">
        <v>1294</v>
      </c>
      <c r="C314" s="7" t="s">
        <v>959</v>
      </c>
      <c r="D314" s="7" t="s">
        <v>998</v>
      </c>
      <c r="E314" s="45" t="s">
        <v>1277</v>
      </c>
      <c r="F314" s="45" t="s">
        <v>1253</v>
      </c>
      <c r="G314" s="7"/>
      <c r="H314" s="13">
        <v>1959</v>
      </c>
      <c r="I314" s="13"/>
      <c r="J314" s="32">
        <v>21595</v>
      </c>
      <c r="K314" s="7" t="s">
        <v>1585</v>
      </c>
      <c r="L314" s="32">
        <v>25154</v>
      </c>
      <c r="M314" s="7" t="s">
        <v>1586</v>
      </c>
      <c r="N314" s="13">
        <v>9.75</v>
      </c>
      <c r="O314" s="13"/>
      <c r="P314" s="45" t="s">
        <v>1278</v>
      </c>
      <c r="Q314" s="45" t="s">
        <v>239</v>
      </c>
      <c r="R314" s="45"/>
      <c r="S314" s="45"/>
      <c r="T314" s="131" t="s">
        <v>1925</v>
      </c>
      <c r="U314" s="50">
        <v>69</v>
      </c>
      <c r="V314" s="50">
        <v>79</v>
      </c>
      <c r="W314" s="7"/>
      <c r="X314" s="9" t="s">
        <v>1275</v>
      </c>
      <c r="Y314" s="7" t="s">
        <v>240</v>
      </c>
      <c r="Z314" s="45" t="s">
        <v>1062</v>
      </c>
      <c r="AA314" s="3" t="s">
        <v>1276</v>
      </c>
      <c r="AB314" s="6" t="s">
        <v>836</v>
      </c>
    </row>
    <row r="315" spans="1:28" ht="25.5">
      <c r="A315" s="65" t="s">
        <v>1636</v>
      </c>
      <c r="B315" s="3" t="s">
        <v>1294</v>
      </c>
      <c r="C315" s="10" t="s">
        <v>959</v>
      </c>
      <c r="D315" s="10" t="s">
        <v>231</v>
      </c>
      <c r="E315" s="9" t="s">
        <v>31</v>
      </c>
      <c r="F315" s="9"/>
      <c r="G315" s="9" t="s">
        <v>80</v>
      </c>
      <c r="H315" s="14">
        <v>1974</v>
      </c>
      <c r="I315" s="21">
        <v>27311</v>
      </c>
      <c r="J315" s="33">
        <v>27302</v>
      </c>
      <c r="K315" s="5" t="s">
        <v>13</v>
      </c>
      <c r="L315" s="33">
        <v>28905</v>
      </c>
      <c r="M315" s="7"/>
      <c r="N315" s="13">
        <v>4.4000000000000004</v>
      </c>
      <c r="O315" s="13"/>
      <c r="P315" s="7"/>
      <c r="Q315" s="7"/>
      <c r="R315" s="7"/>
      <c r="S315" s="7"/>
      <c r="T315" s="13"/>
      <c r="U315" s="50"/>
      <c r="V315" s="50"/>
      <c r="W315" s="7"/>
      <c r="X315" s="7" t="s">
        <v>240</v>
      </c>
      <c r="Y315" s="7" t="s">
        <v>240</v>
      </c>
      <c r="Z315" s="45" t="s">
        <v>1062</v>
      </c>
      <c r="AA315" s="9" t="s">
        <v>1429</v>
      </c>
      <c r="AB315" s="6" t="s">
        <v>1087</v>
      </c>
    </row>
    <row r="316" spans="1:28">
      <c r="A316" s="65" t="s">
        <v>1636</v>
      </c>
      <c r="B316" s="3" t="s">
        <v>1294</v>
      </c>
      <c r="C316" s="10" t="s">
        <v>959</v>
      </c>
      <c r="D316" s="10" t="s">
        <v>735</v>
      </c>
      <c r="E316" s="9"/>
      <c r="F316" s="9"/>
      <c r="G316" s="9"/>
      <c r="H316" s="14">
        <v>1974</v>
      </c>
      <c r="I316" s="21"/>
      <c r="J316" s="32">
        <v>27144</v>
      </c>
      <c r="K316" s="7"/>
      <c r="L316" s="33">
        <v>27302</v>
      </c>
      <c r="M316" s="7"/>
      <c r="N316" s="29">
        <v>0.4</v>
      </c>
      <c r="O316" s="21"/>
      <c r="P316" s="46"/>
      <c r="Q316" s="46"/>
      <c r="R316" s="46"/>
      <c r="S316" s="46"/>
      <c r="T316" s="21"/>
      <c r="U316" s="98"/>
      <c r="V316" s="98"/>
      <c r="W316" s="46"/>
      <c r="X316" s="46" t="s">
        <v>240</v>
      </c>
      <c r="Y316" s="46" t="s">
        <v>240</v>
      </c>
      <c r="Z316" s="45"/>
      <c r="AA316" s="3"/>
      <c r="AB316" s="6"/>
    </row>
    <row r="317" spans="1:28" ht="38.25">
      <c r="A317" s="65" t="s">
        <v>1636</v>
      </c>
      <c r="B317" s="3" t="s">
        <v>1294</v>
      </c>
      <c r="C317" s="10" t="s">
        <v>959</v>
      </c>
      <c r="D317" s="10" t="s">
        <v>212</v>
      </c>
      <c r="E317" s="9" t="s">
        <v>31</v>
      </c>
      <c r="F317" s="9"/>
      <c r="G317" s="9" t="s">
        <v>80</v>
      </c>
      <c r="H317" s="14">
        <v>1974</v>
      </c>
      <c r="I317" s="21">
        <v>27094</v>
      </c>
      <c r="J317" s="32">
        <v>27088</v>
      </c>
      <c r="K317" s="7" t="s">
        <v>1589</v>
      </c>
      <c r="L317" s="32">
        <v>27144</v>
      </c>
      <c r="M317" s="7" t="s">
        <v>127</v>
      </c>
      <c r="N317" s="29">
        <v>0.2</v>
      </c>
      <c r="O317" s="142" t="s">
        <v>223</v>
      </c>
      <c r="P317" s="147" t="s">
        <v>1985</v>
      </c>
      <c r="Q317" s="147" t="s">
        <v>240</v>
      </c>
      <c r="R317" s="46"/>
      <c r="S317" s="46"/>
      <c r="T317" s="21">
        <v>12250</v>
      </c>
      <c r="U317" s="98">
        <v>40</v>
      </c>
      <c r="V317" s="98">
        <v>40</v>
      </c>
      <c r="W317" s="46"/>
      <c r="X317" s="46" t="s">
        <v>240</v>
      </c>
      <c r="Y317" s="147" t="s">
        <v>1986</v>
      </c>
      <c r="Z317" s="45" t="s">
        <v>1062</v>
      </c>
      <c r="AA317" s="3" t="s">
        <v>517</v>
      </c>
      <c r="AB317" s="6"/>
    </row>
    <row r="318" spans="1:28" ht="38.25">
      <c r="A318" s="65" t="s">
        <v>1636</v>
      </c>
      <c r="B318" s="3" t="s">
        <v>1294</v>
      </c>
      <c r="C318" s="10" t="s">
        <v>959</v>
      </c>
      <c r="D318" s="10" t="s">
        <v>1430</v>
      </c>
      <c r="E318" s="45" t="s">
        <v>1244</v>
      </c>
      <c r="F318" s="45" t="s">
        <v>1253</v>
      </c>
      <c r="G318" s="3" t="s">
        <v>80</v>
      </c>
      <c r="H318" s="3">
        <v>1979</v>
      </c>
      <c r="I318" s="38"/>
      <c r="J318" s="33">
        <v>28905</v>
      </c>
      <c r="K318" s="5"/>
      <c r="L318" s="33">
        <v>29265</v>
      </c>
      <c r="M318" s="7"/>
      <c r="N318" s="13">
        <v>1</v>
      </c>
      <c r="O318" s="13" t="s">
        <v>3</v>
      </c>
      <c r="P318" s="45" t="s">
        <v>1245</v>
      </c>
      <c r="Q318" s="45" t="s">
        <v>239</v>
      </c>
      <c r="R318" s="45"/>
      <c r="S318" s="45"/>
      <c r="T318" s="22">
        <v>14191</v>
      </c>
      <c r="U318" s="50">
        <v>40</v>
      </c>
      <c r="V318" s="50">
        <v>41</v>
      </c>
      <c r="W318" s="7"/>
      <c r="X318" s="7" t="s">
        <v>240</v>
      </c>
      <c r="Y318" s="38" t="s">
        <v>222</v>
      </c>
      <c r="Z318" s="45" t="s">
        <v>1062</v>
      </c>
      <c r="AA318" s="9" t="s">
        <v>1246</v>
      </c>
      <c r="AB318" s="6"/>
    </row>
    <row r="319" spans="1:28" ht="25.5">
      <c r="A319" s="65" t="s">
        <v>1636</v>
      </c>
      <c r="B319" s="3" t="s">
        <v>1294</v>
      </c>
      <c r="C319" s="10" t="s">
        <v>959</v>
      </c>
      <c r="D319" s="10" t="s">
        <v>632</v>
      </c>
      <c r="E319" s="9"/>
      <c r="F319" s="9"/>
      <c r="G319" s="9"/>
      <c r="H319" s="14">
        <v>1980</v>
      </c>
      <c r="I319" s="38"/>
      <c r="J319" s="33">
        <v>29265</v>
      </c>
      <c r="K319" s="5"/>
      <c r="L319" s="33">
        <v>33588</v>
      </c>
      <c r="M319" s="7"/>
      <c r="N319" s="43">
        <v>11.8</v>
      </c>
      <c r="O319" s="13"/>
      <c r="P319" s="7"/>
      <c r="Q319" s="7"/>
      <c r="R319" s="7"/>
      <c r="S319" s="7"/>
      <c r="T319" s="13"/>
      <c r="U319" s="50"/>
      <c r="V319" s="50"/>
      <c r="W319" s="7"/>
      <c r="X319" s="7" t="s">
        <v>240</v>
      </c>
      <c r="Y319" s="38" t="s">
        <v>409</v>
      </c>
      <c r="Z319" s="45" t="s">
        <v>1062</v>
      </c>
      <c r="AA319" s="9"/>
      <c r="AB319" s="6"/>
    </row>
    <row r="320" spans="1:28" ht="25.5">
      <c r="A320" s="65" t="s">
        <v>1636</v>
      </c>
      <c r="B320" s="3" t="s">
        <v>1294</v>
      </c>
      <c r="C320" s="10" t="s">
        <v>959</v>
      </c>
      <c r="D320" s="10" t="s">
        <v>633</v>
      </c>
      <c r="E320" s="9" t="s">
        <v>423</v>
      </c>
      <c r="F320" s="9" t="s">
        <v>258</v>
      </c>
      <c r="G320" s="9" t="s">
        <v>422</v>
      </c>
      <c r="H320" s="14">
        <v>1991</v>
      </c>
      <c r="I320" s="38"/>
      <c r="J320" s="33">
        <v>33588</v>
      </c>
      <c r="K320" s="5"/>
      <c r="L320" s="33">
        <v>35021</v>
      </c>
      <c r="M320" s="7"/>
      <c r="N320" s="43">
        <v>4</v>
      </c>
      <c r="O320" s="13" t="s">
        <v>3</v>
      </c>
      <c r="P320" s="7" t="s">
        <v>421</v>
      </c>
      <c r="Q320" s="7" t="s">
        <v>239</v>
      </c>
      <c r="R320" s="7" t="s">
        <v>1997</v>
      </c>
      <c r="S320" s="7" t="s">
        <v>239</v>
      </c>
      <c r="T320" s="23">
        <v>18665</v>
      </c>
      <c r="U320" s="50">
        <v>40</v>
      </c>
      <c r="V320" s="50">
        <v>44</v>
      </c>
      <c r="W320" s="7"/>
      <c r="X320" s="7" t="s">
        <v>240</v>
      </c>
      <c r="Y320" s="7" t="s">
        <v>240</v>
      </c>
      <c r="Z320" s="45" t="s">
        <v>1062</v>
      </c>
      <c r="AA320" s="52" t="s">
        <v>1996</v>
      </c>
      <c r="AB320" s="6"/>
    </row>
    <row r="321" spans="1:30" ht="38.25">
      <c r="A321" s="65" t="s">
        <v>1636</v>
      </c>
      <c r="B321" s="3" t="s">
        <v>1294</v>
      </c>
      <c r="C321" s="10" t="s">
        <v>959</v>
      </c>
      <c r="D321" s="10" t="s">
        <v>736</v>
      </c>
      <c r="E321" s="45" t="s">
        <v>289</v>
      </c>
      <c r="F321" s="45" t="s">
        <v>353</v>
      </c>
      <c r="G321" s="9" t="s">
        <v>599</v>
      </c>
      <c r="H321" s="14">
        <v>1995</v>
      </c>
      <c r="I321" s="38"/>
      <c r="J321" s="33">
        <v>35021</v>
      </c>
      <c r="K321" s="5"/>
      <c r="L321" s="33">
        <v>35390</v>
      </c>
      <c r="M321" s="7"/>
      <c r="N321" s="43">
        <v>1</v>
      </c>
      <c r="O321" s="13" t="s">
        <v>245</v>
      </c>
      <c r="P321" s="45" t="s">
        <v>601</v>
      </c>
      <c r="Q321" s="45" t="s">
        <v>239</v>
      </c>
      <c r="R321" s="45" t="s">
        <v>602</v>
      </c>
      <c r="S321" s="45" t="s">
        <v>239</v>
      </c>
      <c r="T321" s="22">
        <v>13970</v>
      </c>
      <c r="U321" s="50">
        <f>95-38</f>
        <v>57</v>
      </c>
      <c r="V321" s="50">
        <v>58</v>
      </c>
      <c r="W321" s="7"/>
      <c r="X321" s="7" t="s">
        <v>240</v>
      </c>
      <c r="Y321" s="38" t="s">
        <v>398</v>
      </c>
      <c r="Z321" s="45" t="s">
        <v>1062</v>
      </c>
      <c r="AA321" s="9" t="s">
        <v>600</v>
      </c>
      <c r="AB321" s="6"/>
    </row>
    <row r="322" spans="1:30" ht="25.5">
      <c r="A322" s="65" t="s">
        <v>1636</v>
      </c>
      <c r="B322" s="3" t="s">
        <v>1294</v>
      </c>
      <c r="C322" s="10" t="s">
        <v>959</v>
      </c>
      <c r="D322" s="3" t="s">
        <v>658</v>
      </c>
      <c r="E322" s="9" t="s">
        <v>1323</v>
      </c>
      <c r="F322" s="9"/>
      <c r="G322" s="9" t="s">
        <v>631</v>
      </c>
      <c r="H322" s="14">
        <v>1996</v>
      </c>
      <c r="I322" s="21"/>
      <c r="J322" s="34">
        <v>35391</v>
      </c>
      <c r="K322" s="8"/>
      <c r="L322" s="34">
        <v>37376</v>
      </c>
      <c r="M322" s="8"/>
      <c r="N322" s="29">
        <v>5.4</v>
      </c>
      <c r="O322" s="21" t="s">
        <v>245</v>
      </c>
      <c r="P322" s="46"/>
      <c r="Q322" s="46"/>
      <c r="R322" s="46"/>
      <c r="S322" s="46"/>
      <c r="T322" s="21"/>
      <c r="U322" s="98"/>
      <c r="V322" s="98"/>
      <c r="W322" s="46"/>
      <c r="X322" s="46" t="s">
        <v>240</v>
      </c>
      <c r="Y322" s="38" t="s">
        <v>1464</v>
      </c>
      <c r="Z322" s="45" t="s">
        <v>1062</v>
      </c>
      <c r="AA322" s="3" t="s">
        <v>1465</v>
      </c>
      <c r="AB322" s="6"/>
    </row>
    <row r="323" spans="1:30">
      <c r="A323" s="65" t="s">
        <v>1636</v>
      </c>
      <c r="B323" s="3" t="s">
        <v>1294</v>
      </c>
      <c r="C323" s="10" t="s">
        <v>959</v>
      </c>
      <c r="D323" s="10" t="s">
        <v>182</v>
      </c>
      <c r="E323" s="9"/>
      <c r="F323" s="9"/>
      <c r="G323" s="9"/>
      <c r="H323" s="14">
        <v>2002</v>
      </c>
      <c r="I323" s="21"/>
      <c r="J323" s="34">
        <v>37376</v>
      </c>
      <c r="K323" s="8"/>
      <c r="L323" s="34">
        <v>38446</v>
      </c>
      <c r="M323" s="8"/>
      <c r="N323" s="29">
        <v>3</v>
      </c>
      <c r="O323" s="21"/>
      <c r="P323" s="46"/>
      <c r="Q323" s="46"/>
      <c r="R323" s="46"/>
      <c r="S323" s="46"/>
      <c r="T323" s="21"/>
      <c r="U323" s="98"/>
      <c r="V323" s="98"/>
      <c r="W323" s="46"/>
      <c r="X323" s="38" t="s">
        <v>240</v>
      </c>
      <c r="Y323" s="46" t="s">
        <v>240</v>
      </c>
      <c r="Z323" s="45" t="s">
        <v>1062</v>
      </c>
      <c r="AA323" s="3"/>
      <c r="AB323" s="6"/>
    </row>
    <row r="324" spans="1:30" ht="38.25">
      <c r="A324" s="65" t="s">
        <v>1636</v>
      </c>
      <c r="B324" s="3" t="s">
        <v>1294</v>
      </c>
      <c r="C324" s="10" t="s">
        <v>959</v>
      </c>
      <c r="D324" s="9" t="s">
        <v>640</v>
      </c>
      <c r="E324" s="9" t="s">
        <v>1665</v>
      </c>
      <c r="F324" s="9" t="s">
        <v>1418</v>
      </c>
      <c r="G324" s="9" t="s">
        <v>80</v>
      </c>
      <c r="H324" s="14">
        <v>2005</v>
      </c>
      <c r="I324" s="33">
        <v>38447</v>
      </c>
      <c r="J324" s="33">
        <v>38442</v>
      </c>
      <c r="K324" s="8"/>
      <c r="L324" s="33">
        <v>39486</v>
      </c>
      <c r="M324" s="8"/>
      <c r="N324" s="29">
        <v>3</v>
      </c>
      <c r="O324" s="21" t="s">
        <v>245</v>
      </c>
      <c r="P324" s="46"/>
      <c r="Q324" s="46"/>
      <c r="R324" s="46"/>
      <c r="S324" s="46"/>
      <c r="T324" s="21"/>
      <c r="U324" s="98"/>
      <c r="V324" s="98"/>
      <c r="W324" s="46"/>
      <c r="X324" s="9" t="s">
        <v>240</v>
      </c>
      <c r="Y324" s="38" t="s">
        <v>84</v>
      </c>
      <c r="Z324" s="45" t="s">
        <v>1062</v>
      </c>
      <c r="AA324" s="3" t="s">
        <v>1666</v>
      </c>
      <c r="AB324" s="6"/>
      <c r="AC324" s="106"/>
    </row>
    <row r="325" spans="1:30" ht="51">
      <c r="A325" s="65" t="s">
        <v>1636</v>
      </c>
      <c r="B325" s="3" t="s">
        <v>1294</v>
      </c>
      <c r="C325" s="10" t="s">
        <v>959</v>
      </c>
      <c r="D325" s="9" t="s">
        <v>1683</v>
      </c>
      <c r="E325" s="9" t="s">
        <v>1668</v>
      </c>
      <c r="F325" s="9" t="s">
        <v>258</v>
      </c>
      <c r="G325" s="9" t="s">
        <v>631</v>
      </c>
      <c r="H325" s="14">
        <v>2008</v>
      </c>
      <c r="I325" s="33">
        <v>39486</v>
      </c>
      <c r="J325" s="33">
        <v>39486</v>
      </c>
      <c r="K325" s="8"/>
      <c r="L325" s="34">
        <v>40724</v>
      </c>
      <c r="M325" s="8"/>
      <c r="N325" s="29">
        <v>3.25</v>
      </c>
      <c r="O325" s="21" t="s">
        <v>245</v>
      </c>
      <c r="P325" s="46" t="s">
        <v>1664</v>
      </c>
      <c r="Q325" s="46" t="s">
        <v>239</v>
      </c>
      <c r="R325" s="46" t="s">
        <v>1667</v>
      </c>
      <c r="S325" s="46" t="s">
        <v>239</v>
      </c>
      <c r="T325" s="29">
        <v>1957</v>
      </c>
      <c r="U325" s="98">
        <f>2008-1957</f>
        <v>51</v>
      </c>
      <c r="V325" s="98">
        <v>54</v>
      </c>
      <c r="W325" s="46"/>
      <c r="X325" s="9" t="s">
        <v>240</v>
      </c>
      <c r="Y325" s="38"/>
      <c r="Z325" s="45" t="s">
        <v>1062</v>
      </c>
      <c r="AA325" s="3" t="s">
        <v>1669</v>
      </c>
      <c r="AB325" s="6"/>
      <c r="AC325" s="106"/>
    </row>
    <row r="326" spans="1:30" ht="38.25">
      <c r="A326" s="30" t="s">
        <v>545</v>
      </c>
      <c r="B326" s="38"/>
      <c r="C326" s="7" t="s">
        <v>959</v>
      </c>
      <c r="D326" s="7" t="s">
        <v>1039</v>
      </c>
      <c r="E326" s="7" t="s">
        <v>904</v>
      </c>
      <c r="F326" s="38"/>
      <c r="G326" s="38"/>
      <c r="H326" s="13">
        <v>1950</v>
      </c>
      <c r="I326" s="13">
        <v>1950</v>
      </c>
      <c r="J326" s="32">
        <v>18426</v>
      </c>
      <c r="K326" s="7" t="s">
        <v>903</v>
      </c>
      <c r="L326" s="23">
        <v>18777</v>
      </c>
      <c r="M326" s="7" t="s">
        <v>1584</v>
      </c>
      <c r="N326" s="13">
        <v>0.9</v>
      </c>
      <c r="O326" s="38"/>
      <c r="P326" s="38"/>
      <c r="Q326" s="38"/>
      <c r="R326" s="111"/>
      <c r="S326" s="111"/>
      <c r="T326" s="111"/>
      <c r="U326" s="139"/>
      <c r="V326" s="139"/>
      <c r="W326" s="38"/>
      <c r="X326" s="38"/>
      <c r="Y326" s="38"/>
      <c r="Z326" s="7" t="s">
        <v>1062</v>
      </c>
      <c r="AA326" s="7" t="s">
        <v>834</v>
      </c>
      <c r="AB326" s="112"/>
    </row>
    <row r="327" spans="1:30" ht="25.5">
      <c r="A327" s="30" t="s">
        <v>545</v>
      </c>
      <c r="B327" s="38"/>
      <c r="C327" s="7" t="s">
        <v>959</v>
      </c>
      <c r="D327" s="7" t="s">
        <v>1037</v>
      </c>
      <c r="E327" s="7" t="s">
        <v>265</v>
      </c>
      <c r="F327" s="38"/>
      <c r="G327" s="129" t="s">
        <v>80</v>
      </c>
      <c r="H327" s="13">
        <v>1955</v>
      </c>
      <c r="I327" s="13">
        <v>1955</v>
      </c>
      <c r="J327" s="32">
        <v>20292</v>
      </c>
      <c r="K327" s="7" t="s">
        <v>355</v>
      </c>
      <c r="L327" s="13" t="s">
        <v>544</v>
      </c>
      <c r="M327" s="7" t="s">
        <v>544</v>
      </c>
      <c r="N327" s="13"/>
      <c r="O327" s="38"/>
      <c r="P327" s="38"/>
      <c r="Q327" s="38"/>
      <c r="R327" s="111"/>
      <c r="S327" s="111"/>
      <c r="T327" s="111"/>
      <c r="U327" s="139"/>
      <c r="V327" s="139"/>
      <c r="W327" s="38"/>
      <c r="X327" s="38"/>
      <c r="Y327" s="38"/>
      <c r="Z327" s="7" t="s">
        <v>1062</v>
      </c>
      <c r="AA327" s="7" t="s">
        <v>1551</v>
      </c>
      <c r="AB327" s="112"/>
    </row>
    <row r="328" spans="1:30">
      <c r="A328" s="30" t="s">
        <v>545</v>
      </c>
      <c r="B328" s="38"/>
      <c r="C328" s="7" t="s">
        <v>959</v>
      </c>
      <c r="D328" s="7" t="s">
        <v>1038</v>
      </c>
      <c r="E328" s="7" t="s">
        <v>948</v>
      </c>
      <c r="F328" s="38"/>
      <c r="G328" s="38"/>
      <c r="H328" s="13">
        <v>1969</v>
      </c>
      <c r="I328" s="13">
        <v>1969</v>
      </c>
      <c r="J328" s="32">
        <v>25245</v>
      </c>
      <c r="K328" s="7" t="s">
        <v>356</v>
      </c>
      <c r="L328" s="13" t="s">
        <v>544</v>
      </c>
      <c r="M328" s="7" t="s">
        <v>544</v>
      </c>
      <c r="N328" s="13"/>
      <c r="O328" s="38"/>
      <c r="P328" s="38"/>
      <c r="Q328" s="38"/>
      <c r="R328" s="111"/>
      <c r="S328" s="111"/>
      <c r="T328" s="111"/>
      <c r="U328" s="139"/>
      <c r="V328" s="139"/>
      <c r="W328" s="38"/>
      <c r="X328" s="38"/>
      <c r="Y328" s="38"/>
      <c r="Z328" s="7" t="s">
        <v>1062</v>
      </c>
      <c r="AA328" s="7" t="s">
        <v>163</v>
      </c>
      <c r="AB328" s="112"/>
    </row>
    <row r="329" spans="1:30">
      <c r="A329" s="65" t="s">
        <v>1636</v>
      </c>
      <c r="B329" s="3" t="s">
        <v>1295</v>
      </c>
      <c r="C329" s="10" t="s">
        <v>960</v>
      </c>
      <c r="D329" s="134" t="s">
        <v>519</v>
      </c>
      <c r="E329" s="9" t="s">
        <v>520</v>
      </c>
      <c r="F329" s="9" t="s">
        <v>568</v>
      </c>
      <c r="G329" s="52" t="s">
        <v>80</v>
      </c>
      <c r="H329" s="14">
        <v>1926</v>
      </c>
      <c r="I329" s="21"/>
      <c r="J329" s="21">
        <v>9659</v>
      </c>
      <c r="K329" s="8"/>
      <c r="L329" s="21">
        <v>13717</v>
      </c>
      <c r="M329" s="8"/>
      <c r="N329" s="29">
        <v>11.1</v>
      </c>
      <c r="O329" s="21"/>
      <c r="P329" s="46"/>
      <c r="Q329" s="46"/>
      <c r="R329" s="46"/>
      <c r="S329" s="46"/>
      <c r="T329" s="21"/>
      <c r="U329" s="98"/>
      <c r="V329" s="98"/>
      <c r="W329" s="46">
        <v>13717</v>
      </c>
      <c r="X329" s="46" t="s">
        <v>240</v>
      </c>
      <c r="Y329" s="46" t="s">
        <v>240</v>
      </c>
      <c r="Z329" s="45" t="s">
        <v>1062</v>
      </c>
      <c r="AA329" s="3" t="s">
        <v>310</v>
      </c>
      <c r="AB329" s="6"/>
    </row>
    <row r="330" spans="1:30" ht="89.25">
      <c r="A330" s="65" t="s">
        <v>1636</v>
      </c>
      <c r="B330" s="3" t="s">
        <v>1295</v>
      </c>
      <c r="C330" s="10" t="s">
        <v>960</v>
      </c>
      <c r="D330" s="10" t="s">
        <v>929</v>
      </c>
      <c r="E330" s="9" t="s">
        <v>504</v>
      </c>
      <c r="F330" s="9" t="s">
        <v>568</v>
      </c>
      <c r="G330" s="52" t="s">
        <v>80</v>
      </c>
      <c r="H330" s="14">
        <v>1937</v>
      </c>
      <c r="I330" s="21"/>
      <c r="J330" s="34">
        <v>13723</v>
      </c>
      <c r="K330" s="8"/>
      <c r="L330" s="34">
        <v>16354</v>
      </c>
      <c r="M330" s="5" t="s">
        <v>565</v>
      </c>
      <c r="N330" s="29">
        <v>7.25</v>
      </c>
      <c r="O330" s="21"/>
      <c r="P330" s="46" t="s">
        <v>953</v>
      </c>
      <c r="Q330" s="46" t="s">
        <v>240</v>
      </c>
      <c r="R330" s="46"/>
      <c r="S330" s="46"/>
      <c r="T330" s="142" t="s">
        <v>1924</v>
      </c>
      <c r="U330" s="98">
        <v>54</v>
      </c>
      <c r="V330" s="98">
        <v>61</v>
      </c>
      <c r="W330" s="46">
        <v>23348</v>
      </c>
      <c r="X330" s="9" t="s">
        <v>1552</v>
      </c>
      <c r="Y330" s="46" t="s">
        <v>240</v>
      </c>
      <c r="Z330" s="45" t="s">
        <v>1062</v>
      </c>
      <c r="AA330" s="3" t="s">
        <v>1106</v>
      </c>
      <c r="AB330" s="6" t="s">
        <v>1</v>
      </c>
    </row>
    <row r="331" spans="1:30" ht="25.5">
      <c r="A331" s="65" t="s">
        <v>1636</v>
      </c>
      <c r="B331" s="3" t="s">
        <v>1295</v>
      </c>
      <c r="C331" s="10" t="s">
        <v>960</v>
      </c>
      <c r="D331" s="10" t="s">
        <v>930</v>
      </c>
      <c r="E331" s="9" t="s">
        <v>1442</v>
      </c>
      <c r="F331" s="9" t="s">
        <v>568</v>
      </c>
      <c r="G331" s="52" t="s">
        <v>80</v>
      </c>
      <c r="H331" s="14">
        <v>1944</v>
      </c>
      <c r="I331" s="21"/>
      <c r="J331" s="34">
        <v>16354</v>
      </c>
      <c r="K331" s="5" t="s">
        <v>565</v>
      </c>
      <c r="L331" s="34">
        <v>17231</v>
      </c>
      <c r="M331" s="8" t="s">
        <v>1441</v>
      </c>
      <c r="N331" s="29">
        <v>2.4</v>
      </c>
      <c r="O331" s="21"/>
      <c r="P331" s="46"/>
      <c r="Q331" s="46"/>
      <c r="R331" s="46"/>
      <c r="S331" s="46"/>
      <c r="T331" s="21"/>
      <c r="U331" s="98"/>
      <c r="V331" s="98"/>
      <c r="W331" s="46"/>
      <c r="X331" s="46" t="s">
        <v>240</v>
      </c>
      <c r="Y331" s="46" t="s">
        <v>240</v>
      </c>
      <c r="Z331" s="45" t="s">
        <v>1062</v>
      </c>
      <c r="AA331" s="3" t="s">
        <v>331</v>
      </c>
      <c r="AB331" s="6" t="s">
        <v>360</v>
      </c>
    </row>
    <row r="332" spans="1:30" ht="63.75">
      <c r="A332" s="65" t="s">
        <v>1636</v>
      </c>
      <c r="B332" s="3" t="s">
        <v>1295</v>
      </c>
      <c r="C332" s="7" t="s">
        <v>960</v>
      </c>
      <c r="D332" s="7" t="s">
        <v>194</v>
      </c>
      <c r="E332" s="7" t="s">
        <v>1081</v>
      </c>
      <c r="F332" s="7" t="s">
        <v>1593</v>
      </c>
      <c r="G332" s="7" t="s">
        <v>80</v>
      </c>
      <c r="H332" s="13">
        <v>1947</v>
      </c>
      <c r="I332" s="13"/>
      <c r="J332" s="34">
        <v>17231</v>
      </c>
      <c r="K332" s="8" t="s">
        <v>1441</v>
      </c>
      <c r="L332" s="32">
        <v>21590</v>
      </c>
      <c r="M332" s="7" t="s">
        <v>1590</v>
      </c>
      <c r="N332" s="13">
        <v>12</v>
      </c>
      <c r="O332" s="13"/>
      <c r="P332" s="7" t="s">
        <v>177</v>
      </c>
      <c r="Q332" s="7" t="s">
        <v>240</v>
      </c>
      <c r="R332" s="7"/>
      <c r="S332" s="7"/>
      <c r="T332" s="23">
        <v>692</v>
      </c>
      <c r="U332" s="50">
        <v>45</v>
      </c>
      <c r="V332" s="50">
        <v>57</v>
      </c>
      <c r="W332" s="36">
        <v>31104</v>
      </c>
      <c r="X332" s="18" t="s">
        <v>179</v>
      </c>
      <c r="Y332" s="7" t="s">
        <v>240</v>
      </c>
      <c r="Z332" s="45" t="s">
        <v>1062</v>
      </c>
      <c r="AA332" s="3" t="s">
        <v>1092</v>
      </c>
      <c r="AB332" s="6" t="s">
        <v>1052</v>
      </c>
    </row>
    <row r="333" spans="1:30" ht="25.5">
      <c r="A333" s="65" t="s">
        <v>1636</v>
      </c>
      <c r="B333" s="3" t="s">
        <v>1295</v>
      </c>
      <c r="C333" s="7" t="s">
        <v>960</v>
      </c>
      <c r="D333" s="7" t="s">
        <v>195</v>
      </c>
      <c r="E333" s="7" t="s">
        <v>948</v>
      </c>
      <c r="F333" s="7"/>
      <c r="G333" s="7" t="s">
        <v>1421</v>
      </c>
      <c r="H333" s="13">
        <v>1959</v>
      </c>
      <c r="I333" s="13"/>
      <c r="J333" s="32">
        <v>21590</v>
      </c>
      <c r="K333" s="7" t="s">
        <v>1590</v>
      </c>
      <c r="L333" s="32">
        <v>25182</v>
      </c>
      <c r="M333" s="7" t="s">
        <v>85</v>
      </c>
      <c r="N333" s="13">
        <v>9.8000000000000007</v>
      </c>
      <c r="O333" s="13"/>
      <c r="P333" s="7"/>
      <c r="Q333" s="7"/>
      <c r="R333" s="7"/>
      <c r="S333" s="7"/>
      <c r="T333" s="13"/>
      <c r="U333" s="50"/>
      <c r="V333" s="50"/>
      <c r="W333" s="7"/>
      <c r="X333" s="7" t="s">
        <v>240</v>
      </c>
      <c r="Y333" s="7" t="s">
        <v>240</v>
      </c>
      <c r="Z333" s="45" t="s">
        <v>1062</v>
      </c>
      <c r="AA333" s="3" t="s">
        <v>260</v>
      </c>
      <c r="AB333" s="6" t="s">
        <v>612</v>
      </c>
    </row>
    <row r="334" spans="1:30" ht="38.25">
      <c r="A334" s="65" t="s">
        <v>1636</v>
      </c>
      <c r="B334" s="3" t="s">
        <v>1295</v>
      </c>
      <c r="C334" s="7" t="s">
        <v>960</v>
      </c>
      <c r="D334" s="10" t="s">
        <v>213</v>
      </c>
      <c r="E334" s="9" t="s">
        <v>948</v>
      </c>
      <c r="F334" s="9"/>
      <c r="G334" s="9" t="s">
        <v>1421</v>
      </c>
      <c r="H334" s="14">
        <v>1968</v>
      </c>
      <c r="I334" s="21">
        <v>25191</v>
      </c>
      <c r="J334" s="32">
        <v>25183</v>
      </c>
      <c r="K334" s="7" t="s">
        <v>85</v>
      </c>
      <c r="L334" s="32">
        <v>27144</v>
      </c>
      <c r="M334" s="7" t="s">
        <v>127</v>
      </c>
      <c r="N334" s="13">
        <v>5.3</v>
      </c>
      <c r="O334" s="13"/>
      <c r="P334" s="7"/>
      <c r="Q334" s="7"/>
      <c r="R334" s="7"/>
      <c r="S334" s="7"/>
      <c r="T334" s="13"/>
      <c r="U334" s="50"/>
      <c r="V334" s="50"/>
      <c r="W334" s="7"/>
      <c r="X334" s="7" t="s">
        <v>240</v>
      </c>
      <c r="Y334" s="7" t="s">
        <v>240</v>
      </c>
      <c r="Z334" s="45" t="s">
        <v>1062</v>
      </c>
      <c r="AA334" s="3" t="s">
        <v>163</v>
      </c>
      <c r="AB334" s="6"/>
    </row>
    <row r="335" spans="1:30" ht="76.5">
      <c r="A335" s="65" t="s">
        <v>1636</v>
      </c>
      <c r="B335" s="3" t="s">
        <v>1295</v>
      </c>
      <c r="C335" s="7" t="s">
        <v>960</v>
      </c>
      <c r="D335" s="10" t="s">
        <v>1109</v>
      </c>
      <c r="E335" s="9" t="s">
        <v>483</v>
      </c>
      <c r="F335" s="9" t="s">
        <v>1593</v>
      </c>
      <c r="G335" s="9" t="s">
        <v>80</v>
      </c>
      <c r="H335" s="14">
        <v>1974</v>
      </c>
      <c r="I335" s="14"/>
      <c r="J335" s="32">
        <v>27268</v>
      </c>
      <c r="K335" s="7" t="s">
        <v>86</v>
      </c>
      <c r="L335" s="32">
        <v>27685</v>
      </c>
      <c r="M335" s="7" t="s">
        <v>24</v>
      </c>
      <c r="N335" s="13">
        <v>1.2</v>
      </c>
      <c r="O335" s="13"/>
      <c r="P335" s="7" t="s">
        <v>960</v>
      </c>
      <c r="Q335" s="7" t="s">
        <v>239</v>
      </c>
      <c r="R335" s="7"/>
      <c r="S335" s="7"/>
      <c r="T335" s="23">
        <v>11186</v>
      </c>
      <c r="U335" s="50">
        <v>44</v>
      </c>
      <c r="V335" s="50">
        <v>45</v>
      </c>
      <c r="W335" s="7"/>
      <c r="X335" s="38" t="s">
        <v>1334</v>
      </c>
      <c r="Y335" s="7" t="s">
        <v>240</v>
      </c>
      <c r="Z335" s="45" t="s">
        <v>1062</v>
      </c>
      <c r="AA335" s="3" t="s">
        <v>652</v>
      </c>
      <c r="AB335" s="6"/>
    </row>
    <row r="336" spans="1:30" ht="76.5">
      <c r="A336" s="65" t="s">
        <v>1636</v>
      </c>
      <c r="B336" s="3" t="s">
        <v>1295</v>
      </c>
      <c r="C336" s="7" t="s">
        <v>960</v>
      </c>
      <c r="D336" s="18" t="s">
        <v>408</v>
      </c>
      <c r="E336" s="9" t="s">
        <v>1015</v>
      </c>
      <c r="F336" s="9" t="s">
        <v>1418</v>
      </c>
      <c r="G336" s="9" t="s">
        <v>80</v>
      </c>
      <c r="H336" s="14">
        <v>1975</v>
      </c>
      <c r="I336" s="14"/>
      <c r="J336" s="32">
        <v>27685</v>
      </c>
      <c r="K336" s="7" t="s">
        <v>24</v>
      </c>
      <c r="L336" s="32">
        <v>29265</v>
      </c>
      <c r="M336" s="7"/>
      <c r="N336" s="13">
        <v>4.3</v>
      </c>
      <c r="O336" s="13" t="s">
        <v>245</v>
      </c>
      <c r="P336" s="7"/>
      <c r="Q336" s="7"/>
      <c r="R336" s="7"/>
      <c r="S336" s="7"/>
      <c r="T336" s="13"/>
      <c r="U336" s="50"/>
      <c r="V336" s="50"/>
      <c r="W336" s="7"/>
      <c r="X336" s="7" t="s">
        <v>240</v>
      </c>
      <c r="Y336" s="7" t="s">
        <v>493</v>
      </c>
      <c r="Z336" s="45" t="s">
        <v>1062</v>
      </c>
      <c r="AA336" s="3" t="s">
        <v>1674</v>
      </c>
      <c r="AB336" s="6" t="s">
        <v>1087</v>
      </c>
      <c r="AD336" s="94"/>
    </row>
    <row r="337" spans="1:30">
      <c r="A337" s="65" t="s">
        <v>1636</v>
      </c>
      <c r="B337" s="3" t="s">
        <v>1295</v>
      </c>
      <c r="C337" s="7" t="s">
        <v>960</v>
      </c>
      <c r="D337" s="10" t="s">
        <v>634</v>
      </c>
      <c r="E337" s="9"/>
      <c r="F337" s="9"/>
      <c r="G337" s="9"/>
      <c r="H337" s="14">
        <v>1980</v>
      </c>
      <c r="I337" s="14"/>
      <c r="J337" s="32">
        <v>29265</v>
      </c>
      <c r="K337" s="7"/>
      <c r="L337" s="32">
        <v>30372</v>
      </c>
      <c r="M337" s="7"/>
      <c r="N337" s="13">
        <v>3</v>
      </c>
      <c r="O337" s="13"/>
      <c r="P337" s="7"/>
      <c r="Q337" s="7"/>
      <c r="R337" s="7"/>
      <c r="S337" s="7"/>
      <c r="T337" s="13"/>
      <c r="U337" s="50"/>
      <c r="V337" s="50"/>
      <c r="W337" s="7"/>
      <c r="X337" s="7" t="s">
        <v>240</v>
      </c>
      <c r="Y337" s="7" t="s">
        <v>240</v>
      </c>
      <c r="Z337" s="45" t="s">
        <v>1062</v>
      </c>
      <c r="AA337" s="3"/>
      <c r="AB337" s="6"/>
    </row>
    <row r="338" spans="1:30" ht="63.75">
      <c r="A338" s="65" t="s">
        <v>1636</v>
      </c>
      <c r="B338" s="3" t="s">
        <v>1295</v>
      </c>
      <c r="C338" s="7" t="s">
        <v>960</v>
      </c>
      <c r="D338" s="10" t="s">
        <v>1509</v>
      </c>
      <c r="E338" s="9" t="s">
        <v>79</v>
      </c>
      <c r="F338" s="9" t="s">
        <v>1418</v>
      </c>
      <c r="G338" s="9" t="s">
        <v>80</v>
      </c>
      <c r="H338" s="14">
        <v>1983</v>
      </c>
      <c r="I338" s="14"/>
      <c r="J338" s="32">
        <v>30508</v>
      </c>
      <c r="K338" s="7"/>
      <c r="L338" s="32">
        <v>33588</v>
      </c>
      <c r="M338" s="7"/>
      <c r="N338" s="13">
        <v>8.4</v>
      </c>
      <c r="O338" s="13" t="s">
        <v>3</v>
      </c>
      <c r="P338" s="7"/>
      <c r="Q338" s="7"/>
      <c r="R338" s="7"/>
      <c r="S338" s="7"/>
      <c r="T338" s="13">
        <v>1925</v>
      </c>
      <c r="U338" s="50">
        <f>83-25</f>
        <v>58</v>
      </c>
      <c r="V338" s="50">
        <v>66</v>
      </c>
      <c r="W338" s="7"/>
      <c r="X338" s="7" t="s">
        <v>240</v>
      </c>
      <c r="Y338" s="38" t="s">
        <v>1343</v>
      </c>
      <c r="Z338" s="45" t="s">
        <v>1062</v>
      </c>
      <c r="AA338" s="3"/>
      <c r="AB338" s="6"/>
    </row>
    <row r="339" spans="1:30" ht="63.75">
      <c r="A339" s="65" t="s">
        <v>1636</v>
      </c>
      <c r="B339" s="3" t="s">
        <v>1295</v>
      </c>
      <c r="C339" s="7" t="s">
        <v>960</v>
      </c>
      <c r="D339" s="10" t="s">
        <v>1510</v>
      </c>
      <c r="E339" s="9" t="s">
        <v>1512</v>
      </c>
      <c r="F339" s="37" t="s">
        <v>1593</v>
      </c>
      <c r="G339" s="9" t="s">
        <v>80</v>
      </c>
      <c r="H339" s="14">
        <v>1991</v>
      </c>
      <c r="I339" s="14"/>
      <c r="J339" s="32">
        <v>33588</v>
      </c>
      <c r="K339" s="7"/>
      <c r="L339" s="32">
        <v>35019</v>
      </c>
      <c r="M339" s="7"/>
      <c r="N339" s="13">
        <v>4</v>
      </c>
      <c r="O339" s="13" t="s">
        <v>3</v>
      </c>
      <c r="P339" s="7" t="s">
        <v>1511</v>
      </c>
      <c r="Q339" s="7" t="s">
        <v>240</v>
      </c>
      <c r="R339" s="7"/>
      <c r="S339" s="7"/>
      <c r="T339" s="23">
        <v>11118</v>
      </c>
      <c r="U339" s="50">
        <f>91-30</f>
        <v>61</v>
      </c>
      <c r="V339" s="50">
        <v>65</v>
      </c>
      <c r="W339" s="7"/>
      <c r="X339" s="7" t="s">
        <v>240</v>
      </c>
      <c r="Y339" s="7" t="s">
        <v>240</v>
      </c>
      <c r="Z339" s="45" t="s">
        <v>1063</v>
      </c>
      <c r="AA339" s="3" t="s">
        <v>1322</v>
      </c>
      <c r="AB339" s="6"/>
    </row>
    <row r="340" spans="1:30" ht="51">
      <c r="A340" s="65" t="s">
        <v>1636</v>
      </c>
      <c r="B340" s="3" t="s">
        <v>1295</v>
      </c>
      <c r="C340" s="7" t="s">
        <v>960</v>
      </c>
      <c r="D340" s="10" t="s">
        <v>1201</v>
      </c>
      <c r="E340" s="27" t="s">
        <v>1600</v>
      </c>
      <c r="F340" s="45" t="s">
        <v>258</v>
      </c>
      <c r="G340" s="9" t="s">
        <v>80</v>
      </c>
      <c r="H340" s="14">
        <v>1995</v>
      </c>
      <c r="I340" s="14"/>
      <c r="J340" s="32">
        <v>35019</v>
      </c>
      <c r="K340" s="7"/>
      <c r="L340" s="32">
        <v>37390</v>
      </c>
      <c r="M340" s="7"/>
      <c r="N340" s="13">
        <v>6.25</v>
      </c>
      <c r="O340" s="13" t="s">
        <v>245</v>
      </c>
      <c r="P340" s="45" t="s">
        <v>1601</v>
      </c>
      <c r="Q340" s="45" t="s">
        <v>239</v>
      </c>
      <c r="R340" s="7"/>
      <c r="S340" s="7"/>
      <c r="T340" s="22">
        <v>14941</v>
      </c>
      <c r="U340" s="50">
        <v>55</v>
      </c>
      <c r="V340" s="50">
        <v>61</v>
      </c>
      <c r="W340" s="7"/>
      <c r="X340" s="7" t="s">
        <v>240</v>
      </c>
      <c r="Y340" s="38" t="s">
        <v>1306</v>
      </c>
      <c r="Z340" s="45" t="s">
        <v>1062</v>
      </c>
      <c r="AA340" s="3" t="s">
        <v>368</v>
      </c>
      <c r="AB340" s="6"/>
    </row>
    <row r="341" spans="1:30" ht="153">
      <c r="A341" s="65" t="s">
        <v>1636</v>
      </c>
      <c r="B341" s="3" t="s">
        <v>1295</v>
      </c>
      <c r="C341" s="7" t="s">
        <v>960</v>
      </c>
      <c r="D341" s="3" t="s">
        <v>123</v>
      </c>
      <c r="E341" s="9" t="s">
        <v>1099</v>
      </c>
      <c r="F341" s="9" t="s">
        <v>1418</v>
      </c>
      <c r="G341" s="9" t="s">
        <v>80</v>
      </c>
      <c r="H341" s="14">
        <v>2002</v>
      </c>
      <c r="I341" s="14"/>
      <c r="J341" s="32">
        <v>37390</v>
      </c>
      <c r="K341" s="7"/>
      <c r="L341" s="21">
        <v>37876</v>
      </c>
      <c r="M341" s="7"/>
      <c r="N341" s="13">
        <v>1.3</v>
      </c>
      <c r="O341" s="13" t="s">
        <v>122</v>
      </c>
      <c r="P341" s="7"/>
      <c r="Q341" s="7"/>
      <c r="R341" s="7"/>
      <c r="S341" s="7"/>
      <c r="T341" s="23">
        <v>25248</v>
      </c>
      <c r="U341" s="50">
        <f>2002-1969</f>
        <v>33</v>
      </c>
      <c r="V341" s="50">
        <v>34</v>
      </c>
      <c r="W341" s="7"/>
      <c r="X341" s="7" t="s">
        <v>240</v>
      </c>
      <c r="Y341" s="7" t="s">
        <v>1678</v>
      </c>
      <c r="Z341" s="45" t="s">
        <v>1063</v>
      </c>
      <c r="AA341" s="3" t="s">
        <v>1100</v>
      </c>
      <c r="AB341" s="6" t="s">
        <v>1679</v>
      </c>
      <c r="AD341" s="94"/>
    </row>
    <row r="342" spans="1:30" ht="25.5">
      <c r="A342" s="119" t="s">
        <v>1636</v>
      </c>
      <c r="B342" s="3" t="s">
        <v>1295</v>
      </c>
      <c r="C342" s="7" t="s">
        <v>960</v>
      </c>
      <c r="D342" s="3" t="s">
        <v>1675</v>
      </c>
      <c r="E342" s="9" t="s">
        <v>1015</v>
      </c>
      <c r="F342" s="9" t="s">
        <v>1418</v>
      </c>
      <c r="G342" s="9" t="s">
        <v>80</v>
      </c>
      <c r="H342" s="14">
        <v>2003</v>
      </c>
      <c r="I342" s="14"/>
      <c r="J342" s="21">
        <v>37876</v>
      </c>
      <c r="K342" s="7"/>
      <c r="L342" s="21">
        <v>38447</v>
      </c>
      <c r="M342" s="7"/>
      <c r="N342" s="13">
        <v>1.5</v>
      </c>
      <c r="O342" s="13" t="s">
        <v>122</v>
      </c>
      <c r="P342" s="7"/>
      <c r="Q342" s="7"/>
      <c r="R342" s="7"/>
      <c r="S342" s="7"/>
      <c r="T342" s="23">
        <v>25283</v>
      </c>
      <c r="U342" s="50">
        <f>2003-1969</f>
        <v>34</v>
      </c>
      <c r="V342" s="50">
        <v>36</v>
      </c>
      <c r="W342" s="7"/>
      <c r="X342" s="7" t="s">
        <v>240</v>
      </c>
      <c r="Y342" s="7" t="s">
        <v>1681</v>
      </c>
      <c r="Z342" s="45" t="s">
        <v>1062</v>
      </c>
      <c r="AA342" s="3" t="s">
        <v>1680</v>
      </c>
      <c r="AB342" s="6"/>
      <c r="AD342" s="94"/>
    </row>
    <row r="343" spans="1:30" ht="38.25">
      <c r="A343" s="65" t="s">
        <v>1636</v>
      </c>
      <c r="B343" s="3" t="s">
        <v>1295</v>
      </c>
      <c r="C343" s="7" t="s">
        <v>960</v>
      </c>
      <c r="D343" s="10" t="s">
        <v>983</v>
      </c>
      <c r="E343" s="9"/>
      <c r="F343" s="9" t="s">
        <v>1380</v>
      </c>
      <c r="G343" s="9" t="s">
        <v>80</v>
      </c>
      <c r="H343" s="14">
        <v>2005</v>
      </c>
      <c r="I343" s="33">
        <v>38447</v>
      </c>
      <c r="J343" s="21">
        <v>38447</v>
      </c>
      <c r="K343" s="7"/>
      <c r="L343" s="32">
        <v>39504</v>
      </c>
      <c r="M343" s="7"/>
      <c r="N343" s="13">
        <v>3</v>
      </c>
      <c r="O343" s="13" t="s">
        <v>245</v>
      </c>
      <c r="P343" s="7"/>
      <c r="Q343" s="7"/>
      <c r="R343" s="7"/>
      <c r="S343" s="7"/>
      <c r="T343" s="13">
        <v>1949</v>
      </c>
      <c r="U343" s="50">
        <v>56</v>
      </c>
      <c r="V343" s="50">
        <v>59</v>
      </c>
      <c r="W343" s="7"/>
      <c r="X343" s="7" t="s">
        <v>240</v>
      </c>
      <c r="Y343" s="7" t="s">
        <v>240</v>
      </c>
      <c r="Z343" s="45" t="s">
        <v>1063</v>
      </c>
      <c r="AA343" s="3" t="s">
        <v>1682</v>
      </c>
      <c r="AB343" s="6"/>
    </row>
    <row r="344" spans="1:30" ht="51">
      <c r="A344" s="119" t="s">
        <v>1636</v>
      </c>
      <c r="B344" s="3" t="s">
        <v>1295</v>
      </c>
      <c r="C344" s="7" t="s">
        <v>960</v>
      </c>
      <c r="D344" s="10" t="s">
        <v>1676</v>
      </c>
      <c r="E344" s="9" t="s">
        <v>1684</v>
      </c>
      <c r="F344" s="9" t="s">
        <v>1380</v>
      </c>
      <c r="G344" s="9" t="s">
        <v>1223</v>
      </c>
      <c r="H344" s="14">
        <v>2008</v>
      </c>
      <c r="I344" s="33"/>
      <c r="J344" s="32">
        <v>39486</v>
      </c>
      <c r="K344" s="7"/>
      <c r="L344" s="32">
        <v>40057</v>
      </c>
      <c r="M344" s="7"/>
      <c r="N344" s="13">
        <v>1.5</v>
      </c>
      <c r="O344" s="13" t="s">
        <v>245</v>
      </c>
      <c r="P344" s="7"/>
      <c r="Q344" s="7"/>
      <c r="R344" s="7"/>
      <c r="S344" s="7"/>
      <c r="T344" s="13">
        <v>1954</v>
      </c>
      <c r="U344" s="50">
        <v>54</v>
      </c>
      <c r="V344" s="50">
        <v>55</v>
      </c>
      <c r="W344" s="7"/>
      <c r="X344" s="7" t="s">
        <v>240</v>
      </c>
      <c r="Y344" s="7"/>
      <c r="Z344" s="45" t="s">
        <v>1063</v>
      </c>
      <c r="AA344" s="3" t="s">
        <v>1685</v>
      </c>
      <c r="AB344" s="6"/>
    </row>
    <row r="345" spans="1:30" ht="38.25">
      <c r="A345" s="119" t="s">
        <v>1636</v>
      </c>
      <c r="B345" s="3" t="s">
        <v>1295</v>
      </c>
      <c r="C345" s="7" t="s">
        <v>960</v>
      </c>
      <c r="D345" s="10" t="s">
        <v>1677</v>
      </c>
      <c r="E345" s="9" t="s">
        <v>1531</v>
      </c>
      <c r="F345" s="9" t="s">
        <v>1380</v>
      </c>
      <c r="G345" s="9"/>
      <c r="H345" s="14">
        <v>2009</v>
      </c>
      <c r="I345" s="32">
        <v>40057</v>
      </c>
      <c r="J345" s="32">
        <v>40057</v>
      </c>
      <c r="K345" s="7"/>
      <c r="L345" s="117">
        <v>40144</v>
      </c>
      <c r="M345" s="7"/>
      <c r="N345" s="13" t="s">
        <v>779</v>
      </c>
      <c r="O345" s="13"/>
      <c r="P345" s="7"/>
      <c r="Q345" s="7"/>
      <c r="R345" s="7"/>
      <c r="S345" s="7"/>
      <c r="T345" s="13"/>
      <c r="U345" s="50"/>
      <c r="V345" s="50"/>
      <c r="W345" s="7"/>
      <c r="X345" s="7"/>
      <c r="Y345" s="7"/>
      <c r="Z345" s="45" t="s">
        <v>1062</v>
      </c>
      <c r="AA345" s="3" t="s">
        <v>1686</v>
      </c>
      <c r="AB345" s="6"/>
    </row>
    <row r="346" spans="1:30" ht="25.5">
      <c r="A346" s="65" t="s">
        <v>1636</v>
      </c>
      <c r="B346" s="3" t="s">
        <v>1295</v>
      </c>
      <c r="C346" s="7" t="s">
        <v>960</v>
      </c>
      <c r="D346" s="10" t="s">
        <v>1670</v>
      </c>
      <c r="E346" s="9" t="s">
        <v>1671</v>
      </c>
      <c r="F346" s="9" t="s">
        <v>1418</v>
      </c>
      <c r="G346" s="9" t="s">
        <v>80</v>
      </c>
      <c r="H346" s="14">
        <v>2009</v>
      </c>
      <c r="I346" s="33"/>
      <c r="J346" s="117">
        <v>40144</v>
      </c>
      <c r="K346" s="7"/>
      <c r="L346" s="34">
        <v>40724</v>
      </c>
      <c r="M346" s="7"/>
      <c r="N346" s="13">
        <v>1.5</v>
      </c>
      <c r="O346" s="13" t="s">
        <v>245</v>
      </c>
      <c r="P346" s="7"/>
      <c r="Q346" s="7"/>
      <c r="R346" s="7"/>
      <c r="S346" s="7"/>
      <c r="T346" s="23">
        <v>25153</v>
      </c>
      <c r="U346" s="50">
        <f>2009-1968</f>
        <v>41</v>
      </c>
      <c r="V346" s="50">
        <v>42</v>
      </c>
      <c r="W346" s="7"/>
      <c r="X346" s="7" t="s">
        <v>240</v>
      </c>
      <c r="Y346" s="7" t="s">
        <v>1672</v>
      </c>
      <c r="Z346" s="45" t="s">
        <v>1062</v>
      </c>
      <c r="AA346" s="3" t="s">
        <v>1673</v>
      </c>
      <c r="AB346" s="6"/>
    </row>
    <row r="347" spans="1:30" ht="25.5">
      <c r="A347" s="30" t="s">
        <v>234</v>
      </c>
      <c r="B347" s="38"/>
      <c r="C347" s="7" t="s">
        <v>960</v>
      </c>
      <c r="D347" s="7" t="s">
        <v>1450</v>
      </c>
      <c r="E347" s="7"/>
      <c r="F347" s="38"/>
      <c r="G347" s="38"/>
      <c r="H347" s="13">
        <v>1974</v>
      </c>
      <c r="I347" s="13">
        <v>1974</v>
      </c>
      <c r="J347" s="32">
        <v>27268</v>
      </c>
      <c r="K347" s="7" t="s">
        <v>86</v>
      </c>
      <c r="L347" s="33">
        <v>28025</v>
      </c>
      <c r="M347" s="4" t="s">
        <v>1193</v>
      </c>
      <c r="N347" s="13">
        <v>2.2000000000000002</v>
      </c>
      <c r="O347" s="38"/>
      <c r="P347" s="38"/>
      <c r="Q347" s="38"/>
      <c r="R347" s="111"/>
      <c r="S347" s="111"/>
      <c r="T347" s="111"/>
      <c r="U347" s="139"/>
      <c r="V347" s="139"/>
      <c r="W347" s="38"/>
      <c r="X347" s="38"/>
      <c r="Y347" s="38"/>
      <c r="Z347" s="7" t="s">
        <v>1063</v>
      </c>
      <c r="AA347" s="7"/>
      <c r="AB347" s="112"/>
    </row>
    <row r="348" spans="1:30" ht="25.5">
      <c r="A348" s="30" t="s">
        <v>234</v>
      </c>
      <c r="B348" s="38"/>
      <c r="C348" s="7" t="s">
        <v>960</v>
      </c>
      <c r="D348" s="7" t="s">
        <v>1192</v>
      </c>
      <c r="E348" s="7"/>
      <c r="F348" s="38"/>
      <c r="G348" s="38"/>
      <c r="H348" s="13">
        <v>1976</v>
      </c>
      <c r="I348" s="13">
        <v>1976</v>
      </c>
      <c r="J348" s="32">
        <v>28026</v>
      </c>
      <c r="K348" s="7" t="s">
        <v>1193</v>
      </c>
      <c r="L348" s="23">
        <v>30519</v>
      </c>
      <c r="M348" s="7"/>
      <c r="N348" s="13"/>
      <c r="O348" s="38"/>
      <c r="P348" s="38"/>
      <c r="Q348" s="38"/>
      <c r="R348" s="111"/>
      <c r="S348" s="111"/>
      <c r="T348" s="111"/>
      <c r="U348" s="139"/>
      <c r="V348" s="139"/>
      <c r="W348" s="38"/>
      <c r="X348" s="38"/>
      <c r="Y348" s="38"/>
      <c r="Z348" s="7" t="s">
        <v>1062</v>
      </c>
      <c r="AA348" s="7"/>
      <c r="AB348" s="112"/>
    </row>
    <row r="349" spans="1:30" ht="25.5">
      <c r="A349" s="30" t="s">
        <v>234</v>
      </c>
      <c r="B349" s="38"/>
      <c r="C349" s="7" t="s">
        <v>960</v>
      </c>
      <c r="D349" s="3" t="s">
        <v>348</v>
      </c>
      <c r="E349" s="7" t="s">
        <v>2011</v>
      </c>
      <c r="F349" s="38" t="s">
        <v>1513</v>
      </c>
      <c r="G349" s="38"/>
      <c r="H349" s="13">
        <v>1983</v>
      </c>
      <c r="I349" s="13">
        <v>1983</v>
      </c>
      <c r="J349" s="32">
        <v>30519</v>
      </c>
      <c r="K349" s="7"/>
      <c r="L349" s="23">
        <v>30907</v>
      </c>
      <c r="M349" s="7"/>
      <c r="N349" s="13">
        <v>1</v>
      </c>
      <c r="O349" s="38"/>
      <c r="P349" s="38" t="s">
        <v>2012</v>
      </c>
      <c r="Q349" s="38" t="s">
        <v>239</v>
      </c>
      <c r="R349" s="111"/>
      <c r="S349" s="111"/>
      <c r="T349" s="111">
        <v>1932</v>
      </c>
      <c r="U349" s="139">
        <v>50</v>
      </c>
      <c r="V349" s="139">
        <v>51</v>
      </c>
      <c r="W349" s="38"/>
      <c r="X349" s="38"/>
      <c r="Y349" s="38"/>
      <c r="Z349" s="7" t="s">
        <v>1062</v>
      </c>
      <c r="AA349" s="7" t="s">
        <v>349</v>
      </c>
      <c r="AB349" s="112"/>
    </row>
    <row r="350" spans="1:30" ht="25.5">
      <c r="A350" s="30" t="s">
        <v>234</v>
      </c>
      <c r="B350" s="38"/>
      <c r="C350" s="7" t="s">
        <v>960</v>
      </c>
      <c r="D350" s="3" t="s">
        <v>823</v>
      </c>
      <c r="E350" s="7"/>
      <c r="F350" s="38"/>
      <c r="G350" s="38"/>
      <c r="H350" s="13">
        <v>1984</v>
      </c>
      <c r="I350" s="13">
        <v>1984</v>
      </c>
      <c r="J350" s="23">
        <v>30907</v>
      </c>
      <c r="K350" s="7"/>
      <c r="L350" s="23">
        <v>31397</v>
      </c>
      <c r="M350" s="7"/>
      <c r="N350" s="13"/>
      <c r="O350" s="38"/>
      <c r="P350" s="38"/>
      <c r="Q350" s="38"/>
      <c r="R350" s="111"/>
      <c r="S350" s="111"/>
      <c r="T350" s="111"/>
      <c r="U350" s="139"/>
      <c r="V350" s="139"/>
      <c r="W350" s="38"/>
      <c r="X350" s="38"/>
      <c r="Y350" s="38"/>
      <c r="Z350" s="7" t="s">
        <v>1062</v>
      </c>
      <c r="AA350" s="7" t="s">
        <v>824</v>
      </c>
      <c r="AB350" s="112"/>
    </row>
    <row r="351" spans="1:30" ht="25.5">
      <c r="A351" s="30" t="s">
        <v>234</v>
      </c>
      <c r="B351" s="38"/>
      <c r="C351" s="7" t="s">
        <v>960</v>
      </c>
      <c r="D351" s="3" t="s">
        <v>1282</v>
      </c>
      <c r="E351" s="7" t="s">
        <v>1284</v>
      </c>
      <c r="F351" s="38"/>
      <c r="G351" s="38"/>
      <c r="H351" s="13">
        <v>1985</v>
      </c>
      <c r="I351" s="13">
        <v>1985</v>
      </c>
      <c r="J351" s="23">
        <v>31397</v>
      </c>
      <c r="K351" s="7"/>
      <c r="L351" s="13" t="s">
        <v>424</v>
      </c>
      <c r="M351" s="7"/>
      <c r="N351" s="13"/>
      <c r="O351" s="38"/>
      <c r="P351" s="38"/>
      <c r="Q351" s="38"/>
      <c r="R351" s="111"/>
      <c r="S351" s="111"/>
      <c r="T351" s="111"/>
      <c r="U351" s="139"/>
      <c r="V351" s="139"/>
      <c r="W351" s="38"/>
      <c r="X351" s="38"/>
      <c r="Y351" s="38"/>
      <c r="Z351" s="7" t="s">
        <v>1062</v>
      </c>
      <c r="AA351" s="7" t="s">
        <v>1283</v>
      </c>
      <c r="AB351" s="112"/>
    </row>
    <row r="352" spans="1:30" ht="38.25">
      <c r="A352" s="65" t="s">
        <v>1639</v>
      </c>
      <c r="B352" s="3" t="s">
        <v>241</v>
      </c>
      <c r="C352" s="49" t="s">
        <v>243</v>
      </c>
      <c r="D352" s="49" t="s">
        <v>2</v>
      </c>
      <c r="E352" s="3" t="s">
        <v>4</v>
      </c>
      <c r="F352" s="3" t="s">
        <v>258</v>
      </c>
      <c r="G352" s="129" t="s">
        <v>80</v>
      </c>
      <c r="H352" s="15">
        <v>1978</v>
      </c>
      <c r="I352" s="22"/>
      <c r="J352" s="32" t="s">
        <v>5</v>
      </c>
      <c r="K352" s="7"/>
      <c r="L352" s="32" t="s">
        <v>544</v>
      </c>
      <c r="M352" s="7" t="s">
        <v>544</v>
      </c>
      <c r="N352" s="13"/>
      <c r="O352" s="13" t="s">
        <v>3</v>
      </c>
      <c r="P352" s="7" t="s">
        <v>975</v>
      </c>
      <c r="Q352" s="7" t="s">
        <v>239</v>
      </c>
      <c r="R352" s="7"/>
      <c r="S352" s="7"/>
      <c r="T352" s="13">
        <v>1943</v>
      </c>
      <c r="U352" s="50">
        <f>78-43</f>
        <v>35</v>
      </c>
      <c r="V352" s="50"/>
      <c r="W352" s="7"/>
      <c r="X352" s="7"/>
      <c r="Y352" s="7"/>
      <c r="Z352" s="7" t="s">
        <v>1062</v>
      </c>
      <c r="AA352" s="129" t="s">
        <v>2045</v>
      </c>
      <c r="AB352" s="6"/>
    </row>
    <row r="353" spans="1:28">
      <c r="A353" s="30" t="s">
        <v>545</v>
      </c>
      <c r="B353" s="38"/>
      <c r="C353" s="7" t="s">
        <v>978</v>
      </c>
      <c r="D353" s="3" t="s">
        <v>883</v>
      </c>
      <c r="E353" s="7" t="s">
        <v>948</v>
      </c>
      <c r="F353" s="38"/>
      <c r="G353" s="38"/>
      <c r="H353" s="13">
        <v>1941</v>
      </c>
      <c r="I353" s="13">
        <v>1941</v>
      </c>
      <c r="J353" s="32"/>
      <c r="K353" s="7"/>
      <c r="L353" s="23">
        <v>15097</v>
      </c>
      <c r="M353" s="7" t="s">
        <v>884</v>
      </c>
      <c r="N353" s="13"/>
      <c r="O353" s="38"/>
      <c r="P353" s="38"/>
      <c r="Q353" s="38"/>
      <c r="R353" s="111"/>
      <c r="S353" s="111"/>
      <c r="T353" s="111"/>
      <c r="U353" s="139"/>
      <c r="V353" s="139"/>
      <c r="W353" s="38"/>
      <c r="X353" s="38"/>
      <c r="Y353" s="38"/>
      <c r="Z353" s="7" t="s">
        <v>1062</v>
      </c>
      <c r="AA353" s="7" t="s">
        <v>1060</v>
      </c>
      <c r="AB353" s="112"/>
    </row>
    <row r="354" spans="1:28">
      <c r="A354" s="30" t="s">
        <v>545</v>
      </c>
      <c r="B354" s="38"/>
      <c r="C354" s="7" t="s">
        <v>978</v>
      </c>
      <c r="D354" s="3" t="s">
        <v>724</v>
      </c>
      <c r="E354" s="7" t="s">
        <v>948</v>
      </c>
      <c r="F354" s="38"/>
      <c r="G354" s="38"/>
      <c r="H354" s="13">
        <v>1942</v>
      </c>
      <c r="I354" s="13">
        <v>1942</v>
      </c>
      <c r="J354" s="32"/>
      <c r="K354" s="7"/>
      <c r="L354" s="32">
        <v>15476</v>
      </c>
      <c r="M354" s="7" t="s">
        <v>1152</v>
      </c>
      <c r="N354" s="13"/>
      <c r="O354" s="38"/>
      <c r="P354" s="38"/>
      <c r="Q354" s="38"/>
      <c r="R354" s="111"/>
      <c r="S354" s="111"/>
      <c r="T354" s="111"/>
      <c r="U354" s="139"/>
      <c r="V354" s="139"/>
      <c r="W354" s="38"/>
      <c r="X354" s="38"/>
      <c r="Y354" s="38"/>
      <c r="Z354" s="7" t="s">
        <v>1062</v>
      </c>
      <c r="AA354" s="7" t="s">
        <v>0</v>
      </c>
      <c r="AB354" s="112"/>
    </row>
    <row r="355" spans="1:28" ht="38.25">
      <c r="A355" s="65" t="s">
        <v>1638</v>
      </c>
      <c r="B355" s="3" t="s">
        <v>32</v>
      </c>
      <c r="C355" s="49" t="s">
        <v>978</v>
      </c>
      <c r="D355" s="49" t="s">
        <v>134</v>
      </c>
      <c r="E355" s="3"/>
      <c r="F355" s="7"/>
      <c r="G355" s="7"/>
      <c r="H355" s="3">
        <v>1935</v>
      </c>
      <c r="I355" s="32"/>
      <c r="J355" s="32">
        <v>12817</v>
      </c>
      <c r="K355" s="12"/>
      <c r="L355" s="35">
        <v>13003</v>
      </c>
      <c r="M355" s="4"/>
      <c r="N355" s="15">
        <v>0.5</v>
      </c>
      <c r="O355" s="15"/>
      <c r="P355" s="45"/>
      <c r="Q355" s="45"/>
      <c r="R355" s="45"/>
      <c r="S355" s="45"/>
      <c r="T355" s="15"/>
      <c r="U355" s="47"/>
      <c r="V355" s="47"/>
      <c r="W355" s="35">
        <v>13003</v>
      </c>
      <c r="X355" s="45" t="s">
        <v>240</v>
      </c>
      <c r="Y355" s="45" t="s">
        <v>240</v>
      </c>
      <c r="Z355" s="19" t="s">
        <v>1062</v>
      </c>
      <c r="AA355" s="3" t="s">
        <v>1327</v>
      </c>
      <c r="AB355" s="6"/>
    </row>
    <row r="356" spans="1:28" ht="51">
      <c r="A356" s="65" t="s">
        <v>1638</v>
      </c>
      <c r="B356" s="3" t="s">
        <v>32</v>
      </c>
      <c r="C356" s="49" t="s">
        <v>978</v>
      </c>
      <c r="D356" s="49" t="s">
        <v>932</v>
      </c>
      <c r="E356" s="3" t="s">
        <v>102</v>
      </c>
      <c r="F356" s="7" t="s">
        <v>1418</v>
      </c>
      <c r="G356" s="7" t="s">
        <v>80</v>
      </c>
      <c r="H356" s="3">
        <v>1936</v>
      </c>
      <c r="I356" s="32"/>
      <c r="J356" s="32">
        <v>13339</v>
      </c>
      <c r="K356" s="12"/>
      <c r="L356" s="35">
        <v>13841</v>
      </c>
      <c r="M356" s="4"/>
      <c r="N356" s="15">
        <v>1.3</v>
      </c>
      <c r="O356" s="15"/>
      <c r="P356" s="45" t="s">
        <v>1516</v>
      </c>
      <c r="Q356" s="45" t="s">
        <v>240</v>
      </c>
      <c r="R356" s="45"/>
      <c r="S356" s="45"/>
      <c r="T356" s="15">
        <v>1902</v>
      </c>
      <c r="U356" s="47">
        <v>34</v>
      </c>
      <c r="V356" s="47">
        <v>35</v>
      </c>
      <c r="W356" s="45"/>
      <c r="X356" s="9" t="s">
        <v>1515</v>
      </c>
      <c r="Y356" s="45" t="s">
        <v>240</v>
      </c>
      <c r="Z356" s="19" t="s">
        <v>1062</v>
      </c>
      <c r="AA356" s="129" t="s">
        <v>1900</v>
      </c>
      <c r="AB356" s="6"/>
    </row>
    <row r="357" spans="1:28" ht="38.25">
      <c r="A357" s="65" t="s">
        <v>1638</v>
      </c>
      <c r="B357" s="3" t="s">
        <v>32</v>
      </c>
      <c r="C357" s="49" t="s">
        <v>978</v>
      </c>
      <c r="D357" s="45" t="s">
        <v>135</v>
      </c>
      <c r="E357" s="3"/>
      <c r="F357" s="7"/>
      <c r="G357" s="7"/>
      <c r="H357" s="3">
        <v>1937</v>
      </c>
      <c r="I357" s="32"/>
      <c r="J357" s="35">
        <v>13841</v>
      </c>
      <c r="K357" s="12"/>
      <c r="L357" s="32">
        <v>14773</v>
      </c>
      <c r="M357" s="4"/>
      <c r="N357" s="15">
        <v>2.6</v>
      </c>
      <c r="O357" s="15"/>
      <c r="P357" s="45"/>
      <c r="Q357" s="45"/>
      <c r="R357" s="45"/>
      <c r="S357" s="45"/>
      <c r="T357" s="15"/>
      <c r="U357" s="47"/>
      <c r="V357" s="47"/>
      <c r="W357" s="45"/>
      <c r="X357" s="45" t="s">
        <v>240</v>
      </c>
      <c r="Y357" s="45" t="s">
        <v>240</v>
      </c>
      <c r="Z357" s="19" t="s">
        <v>1062</v>
      </c>
      <c r="AA357" s="3"/>
      <c r="AB357" s="6"/>
    </row>
    <row r="358" spans="1:28" ht="38.25">
      <c r="A358" s="65" t="s">
        <v>1638</v>
      </c>
      <c r="B358" s="3" t="s">
        <v>32</v>
      </c>
      <c r="C358" s="49" t="s">
        <v>978</v>
      </c>
      <c r="D358" s="49" t="s">
        <v>931</v>
      </c>
      <c r="E358" s="3" t="s">
        <v>952</v>
      </c>
      <c r="F358" s="7" t="s">
        <v>568</v>
      </c>
      <c r="G358" s="52" t="s">
        <v>80</v>
      </c>
      <c r="H358" s="3">
        <v>1940</v>
      </c>
      <c r="I358" s="12"/>
      <c r="J358" s="32">
        <v>14773</v>
      </c>
      <c r="K358" s="12"/>
      <c r="L358" s="34">
        <v>16354</v>
      </c>
      <c r="M358" s="5" t="s">
        <v>565</v>
      </c>
      <c r="N358" s="15">
        <v>4.3</v>
      </c>
      <c r="O358" s="15"/>
      <c r="P358" s="45"/>
      <c r="Q358" s="45"/>
      <c r="R358" s="45"/>
      <c r="S358" s="45"/>
      <c r="T358" s="15"/>
      <c r="U358" s="47"/>
      <c r="V358" s="47"/>
      <c r="W358" s="45"/>
      <c r="X358" s="45" t="s">
        <v>240</v>
      </c>
      <c r="Y358" s="45" t="s">
        <v>240</v>
      </c>
      <c r="Z358" s="19" t="s">
        <v>1062</v>
      </c>
      <c r="AA358" s="38"/>
      <c r="AB358" s="6" t="s">
        <v>566</v>
      </c>
    </row>
    <row r="359" spans="1:28" ht="51">
      <c r="A359" s="65" t="s">
        <v>1638</v>
      </c>
      <c r="B359" s="3" t="s">
        <v>32</v>
      </c>
      <c r="C359" s="49" t="s">
        <v>978</v>
      </c>
      <c r="D359" s="49" t="s">
        <v>932</v>
      </c>
      <c r="E359" s="3" t="s">
        <v>102</v>
      </c>
      <c r="F359" s="7" t="s">
        <v>1418</v>
      </c>
      <c r="G359" s="7" t="s">
        <v>80</v>
      </c>
      <c r="H359" s="3">
        <v>1944</v>
      </c>
      <c r="I359" s="12"/>
      <c r="J359" s="34">
        <v>16354</v>
      </c>
      <c r="K359" s="5" t="s">
        <v>565</v>
      </c>
      <c r="L359" s="35">
        <v>17076</v>
      </c>
      <c r="M359" s="4" t="s">
        <v>964</v>
      </c>
      <c r="N359" s="15">
        <v>2</v>
      </c>
      <c r="O359" s="15"/>
      <c r="P359" s="45" t="s">
        <v>1516</v>
      </c>
      <c r="Q359" s="45" t="s">
        <v>240</v>
      </c>
      <c r="R359" s="45"/>
      <c r="S359" s="45"/>
      <c r="T359" s="15">
        <v>1902</v>
      </c>
      <c r="U359" s="47">
        <v>42</v>
      </c>
      <c r="V359" s="47">
        <v>44</v>
      </c>
      <c r="W359" s="45"/>
      <c r="X359" s="9" t="s">
        <v>1515</v>
      </c>
      <c r="Y359" s="45" t="s">
        <v>240</v>
      </c>
      <c r="Z359" s="19" t="s">
        <v>1062</v>
      </c>
      <c r="AA359" s="129" t="s">
        <v>1901</v>
      </c>
      <c r="AB359" s="6" t="s">
        <v>963</v>
      </c>
    </row>
    <row r="360" spans="1:28" ht="178.5">
      <c r="A360" s="65" t="s">
        <v>1638</v>
      </c>
      <c r="B360" s="3" t="s">
        <v>32</v>
      </c>
      <c r="C360" s="49" t="s">
        <v>978</v>
      </c>
      <c r="D360" s="128" t="s">
        <v>871</v>
      </c>
      <c r="E360" s="129" t="s">
        <v>1391</v>
      </c>
      <c r="F360" s="7" t="s">
        <v>568</v>
      </c>
      <c r="G360" s="52" t="s">
        <v>80</v>
      </c>
      <c r="H360" s="3">
        <v>1946</v>
      </c>
      <c r="I360" s="12"/>
      <c r="J360" s="35">
        <v>17076</v>
      </c>
      <c r="K360" s="4" t="s">
        <v>964</v>
      </c>
      <c r="L360" s="35">
        <v>20064</v>
      </c>
      <c r="M360" s="4" t="s">
        <v>373</v>
      </c>
      <c r="N360" s="15">
        <v>8.1999999999999993</v>
      </c>
      <c r="O360" s="15"/>
      <c r="P360" s="130" t="s">
        <v>974</v>
      </c>
      <c r="Q360" s="130" t="s">
        <v>240</v>
      </c>
      <c r="R360" s="49" t="s">
        <v>978</v>
      </c>
      <c r="S360" s="130" t="s">
        <v>239</v>
      </c>
      <c r="T360" s="15">
        <v>1895</v>
      </c>
      <c r="U360" s="47">
        <v>51</v>
      </c>
      <c r="V360" s="47">
        <v>59</v>
      </c>
      <c r="W360" s="44">
        <v>23809</v>
      </c>
      <c r="X360" s="45" t="s">
        <v>240</v>
      </c>
      <c r="Y360" s="45" t="s">
        <v>240</v>
      </c>
      <c r="Z360" s="19" t="s">
        <v>1062</v>
      </c>
      <c r="AA360" s="129" t="s">
        <v>1891</v>
      </c>
      <c r="AB360" s="6" t="s">
        <v>45</v>
      </c>
    </row>
    <row r="361" spans="1:28" ht="38.25">
      <c r="A361" s="65" t="s">
        <v>1638</v>
      </c>
      <c r="B361" s="3" t="s">
        <v>32</v>
      </c>
      <c r="C361" s="49" t="s">
        <v>978</v>
      </c>
      <c r="D361" s="128" t="s">
        <v>872</v>
      </c>
      <c r="E361" s="129" t="s">
        <v>1902</v>
      </c>
      <c r="F361" s="7" t="s">
        <v>1418</v>
      </c>
      <c r="G361" s="7" t="s">
        <v>777</v>
      </c>
      <c r="H361" s="3">
        <v>1954</v>
      </c>
      <c r="I361" s="12"/>
      <c r="J361" s="35">
        <v>20064</v>
      </c>
      <c r="K361" s="4" t="s">
        <v>373</v>
      </c>
      <c r="L361" s="35">
        <v>21576</v>
      </c>
      <c r="M361" s="4" t="s">
        <v>40</v>
      </c>
      <c r="N361" s="15">
        <v>4.0999999999999996</v>
      </c>
      <c r="O361" s="15"/>
      <c r="P361" s="45"/>
      <c r="Q361" s="45"/>
      <c r="R361" s="45"/>
      <c r="S361" s="45"/>
      <c r="T361" s="15"/>
      <c r="U361" s="47"/>
      <c r="V361" s="47"/>
      <c r="W361" s="45"/>
      <c r="X361" s="45" t="s">
        <v>240</v>
      </c>
      <c r="Y361" s="45" t="s">
        <v>240</v>
      </c>
      <c r="Z361" s="19" t="s">
        <v>1062</v>
      </c>
      <c r="AA361" s="129" t="s">
        <v>1903</v>
      </c>
      <c r="AB361" s="6" t="s">
        <v>41</v>
      </c>
    </row>
    <row r="362" spans="1:28" ht="38.25">
      <c r="A362" s="65" t="s">
        <v>1638</v>
      </c>
      <c r="B362" s="3" t="s">
        <v>32</v>
      </c>
      <c r="C362" s="49" t="s">
        <v>978</v>
      </c>
      <c r="D362" s="49" t="s">
        <v>581</v>
      </c>
      <c r="E362" s="7" t="s">
        <v>954</v>
      </c>
      <c r="F362" s="7" t="s">
        <v>1418</v>
      </c>
      <c r="G362" s="7" t="s">
        <v>80</v>
      </c>
      <c r="H362" s="13">
        <v>1959</v>
      </c>
      <c r="I362" s="13"/>
      <c r="J362" s="32">
        <v>21691</v>
      </c>
      <c r="K362" s="7" t="s">
        <v>156</v>
      </c>
      <c r="L362" s="32">
        <v>24933</v>
      </c>
      <c r="M362" s="7" t="s">
        <v>157</v>
      </c>
      <c r="N362" s="13">
        <v>9</v>
      </c>
      <c r="O362" s="13"/>
      <c r="P362" s="7"/>
      <c r="Q362" s="7"/>
      <c r="R362" s="7"/>
      <c r="S362" s="7"/>
      <c r="T362" s="13"/>
      <c r="U362" s="50"/>
      <c r="V362" s="50"/>
      <c r="W362" s="7"/>
      <c r="X362" s="7" t="s">
        <v>240</v>
      </c>
      <c r="Y362" s="7" t="s">
        <v>240</v>
      </c>
      <c r="Z362" s="19" t="s">
        <v>1062</v>
      </c>
      <c r="AA362" s="3" t="s">
        <v>163</v>
      </c>
      <c r="AB362" s="6" t="s">
        <v>45</v>
      </c>
    </row>
    <row r="363" spans="1:28" ht="89.25">
      <c r="A363" s="65" t="s">
        <v>1638</v>
      </c>
      <c r="B363" s="3" t="s">
        <v>32</v>
      </c>
      <c r="C363" s="49" t="s">
        <v>978</v>
      </c>
      <c r="D363" s="49" t="s">
        <v>582</v>
      </c>
      <c r="E363" s="7" t="s">
        <v>1987</v>
      </c>
      <c r="F363" s="7" t="s">
        <v>1418</v>
      </c>
      <c r="G363" s="7" t="s">
        <v>80</v>
      </c>
      <c r="H363" s="13">
        <v>1968</v>
      </c>
      <c r="I363" s="13"/>
      <c r="J363" s="32">
        <v>24978</v>
      </c>
      <c r="K363" s="7" t="s">
        <v>158</v>
      </c>
      <c r="L363" s="32">
        <v>25770</v>
      </c>
      <c r="M363" s="7" t="s">
        <v>159</v>
      </c>
      <c r="N363" s="13">
        <v>2.2000000000000002</v>
      </c>
      <c r="O363" s="13"/>
      <c r="P363" s="7" t="s">
        <v>1336</v>
      </c>
      <c r="Q363" s="7" t="s">
        <v>1337</v>
      </c>
      <c r="R363" s="7"/>
      <c r="S363" s="7"/>
      <c r="T363" s="23">
        <v>907</v>
      </c>
      <c r="U363" s="50">
        <v>65</v>
      </c>
      <c r="V363" s="50">
        <v>68</v>
      </c>
      <c r="W363" s="7"/>
      <c r="X363" s="51" t="s">
        <v>875</v>
      </c>
      <c r="Y363" s="7" t="s">
        <v>240</v>
      </c>
      <c r="Z363" s="19" t="s">
        <v>1062</v>
      </c>
      <c r="AA363" s="3" t="s">
        <v>1340</v>
      </c>
      <c r="AB363" s="6" t="s">
        <v>1339</v>
      </c>
    </row>
    <row r="364" spans="1:28" ht="140.25">
      <c r="A364" s="65" t="s">
        <v>1638</v>
      </c>
      <c r="B364" s="3" t="s">
        <v>32</v>
      </c>
      <c r="C364" s="49" t="s">
        <v>978</v>
      </c>
      <c r="D364" s="128" t="s">
        <v>1091</v>
      </c>
      <c r="E364" s="3" t="s">
        <v>504</v>
      </c>
      <c r="F364" s="7" t="s">
        <v>568</v>
      </c>
      <c r="G364" s="52" t="s">
        <v>80</v>
      </c>
      <c r="H364" s="13">
        <v>1970</v>
      </c>
      <c r="I364" s="22">
        <v>25786</v>
      </c>
      <c r="J364" s="32">
        <v>25770</v>
      </c>
      <c r="K364" s="7" t="s">
        <v>159</v>
      </c>
      <c r="L364" s="32">
        <v>27078</v>
      </c>
      <c r="M364" s="7" t="s">
        <v>12</v>
      </c>
      <c r="N364" s="13">
        <v>3.5</v>
      </c>
      <c r="O364" s="13"/>
      <c r="P364" s="7" t="s">
        <v>958</v>
      </c>
      <c r="Q364" s="7" t="s">
        <v>240</v>
      </c>
      <c r="R364" s="7"/>
      <c r="S364" s="7"/>
      <c r="T364" s="13"/>
      <c r="U364" s="50"/>
      <c r="V364" s="50"/>
      <c r="W364" s="151">
        <v>39770</v>
      </c>
      <c r="X364" s="7" t="s">
        <v>240</v>
      </c>
      <c r="Y364" s="7" t="s">
        <v>240</v>
      </c>
      <c r="Z364" s="19" t="s">
        <v>1062</v>
      </c>
      <c r="AA364" s="129" t="s">
        <v>1993</v>
      </c>
      <c r="AB364" s="132" t="s">
        <v>1992</v>
      </c>
    </row>
    <row r="365" spans="1:28" ht="38.25">
      <c r="A365" s="65" t="s">
        <v>1638</v>
      </c>
      <c r="B365" s="3" t="s">
        <v>32</v>
      </c>
      <c r="C365" s="49" t="s">
        <v>978</v>
      </c>
      <c r="D365" s="49" t="s">
        <v>1065</v>
      </c>
      <c r="E365" s="3" t="s">
        <v>31</v>
      </c>
      <c r="F365" s="3"/>
      <c r="G365" s="7" t="s">
        <v>80</v>
      </c>
      <c r="H365" s="15">
        <v>1974</v>
      </c>
      <c r="I365" s="22">
        <v>27262</v>
      </c>
      <c r="J365" s="32">
        <v>27257</v>
      </c>
      <c r="K365" s="12" t="s">
        <v>452</v>
      </c>
      <c r="L365" s="35">
        <v>27880</v>
      </c>
      <c r="M365" s="4" t="s">
        <v>128</v>
      </c>
      <c r="N365" s="13">
        <v>1.7</v>
      </c>
      <c r="O365" s="13"/>
      <c r="P365" s="7"/>
      <c r="Q365" s="7"/>
      <c r="R365" s="7"/>
      <c r="S365" s="7"/>
      <c r="T365" s="13"/>
      <c r="U365" s="50"/>
      <c r="V365" s="50"/>
      <c r="W365" s="7"/>
      <c r="X365" s="7" t="s">
        <v>240</v>
      </c>
      <c r="Y365" s="7" t="s">
        <v>240</v>
      </c>
      <c r="Z365" s="7" t="s">
        <v>1062</v>
      </c>
      <c r="AA365" s="3" t="s">
        <v>34</v>
      </c>
      <c r="AB365" s="6" t="s">
        <v>1635</v>
      </c>
    </row>
    <row r="366" spans="1:28" ht="38.25">
      <c r="A366" s="65" t="s">
        <v>1638</v>
      </c>
      <c r="B366" s="3" t="s">
        <v>32</v>
      </c>
      <c r="C366" s="49" t="s">
        <v>978</v>
      </c>
      <c r="D366" s="49" t="s">
        <v>1164</v>
      </c>
      <c r="E366" s="3" t="s">
        <v>31</v>
      </c>
      <c r="F366" s="3"/>
      <c r="G366" s="3" t="s">
        <v>80</v>
      </c>
      <c r="H366" s="15">
        <v>1974</v>
      </c>
      <c r="I366" s="22">
        <v>27094</v>
      </c>
      <c r="J366" s="32">
        <v>27089</v>
      </c>
      <c r="K366" s="7" t="s">
        <v>1589</v>
      </c>
      <c r="L366" s="32">
        <v>27144</v>
      </c>
      <c r="M366" s="7" t="s">
        <v>127</v>
      </c>
      <c r="N366" s="13">
        <v>0.2</v>
      </c>
      <c r="O366" s="13"/>
      <c r="P366" s="7"/>
      <c r="Q366" s="7"/>
      <c r="R366" s="7"/>
      <c r="S366" s="7"/>
      <c r="T366" s="13"/>
      <c r="U366" s="50"/>
      <c r="V366" s="50"/>
      <c r="W366" s="7"/>
      <c r="X366" s="7" t="s">
        <v>240</v>
      </c>
      <c r="Y366" s="7" t="s">
        <v>240</v>
      </c>
      <c r="Z366" s="7" t="s">
        <v>1062</v>
      </c>
      <c r="AA366" s="3" t="s">
        <v>430</v>
      </c>
      <c r="AB366" s="6"/>
    </row>
    <row r="367" spans="1:28" ht="51">
      <c r="A367" s="30" t="s">
        <v>551</v>
      </c>
      <c r="B367" s="38"/>
      <c r="C367" s="7" t="s">
        <v>978</v>
      </c>
      <c r="D367" s="3" t="s">
        <v>871</v>
      </c>
      <c r="E367" s="7" t="s">
        <v>1391</v>
      </c>
      <c r="F367" s="38" t="s">
        <v>568</v>
      </c>
      <c r="G367" s="38" t="s">
        <v>80</v>
      </c>
      <c r="H367" s="13">
        <v>1944</v>
      </c>
      <c r="I367" s="38"/>
      <c r="J367" s="32">
        <v>16383</v>
      </c>
      <c r="K367" s="7" t="s">
        <v>1514</v>
      </c>
      <c r="L367" s="118">
        <v>17077</v>
      </c>
      <c r="M367" s="38" t="s">
        <v>965</v>
      </c>
      <c r="N367" s="13">
        <v>2</v>
      </c>
      <c r="O367" s="38"/>
      <c r="P367" s="38"/>
      <c r="Q367" s="38"/>
      <c r="R367" s="111"/>
      <c r="S367" s="111"/>
      <c r="T367" s="111"/>
      <c r="U367" s="139"/>
      <c r="V367" s="139"/>
      <c r="W367" s="38"/>
      <c r="X367" s="38"/>
      <c r="Y367" s="38"/>
      <c r="Z367" s="7" t="s">
        <v>1062</v>
      </c>
      <c r="AA367" s="7" t="s">
        <v>1214</v>
      </c>
      <c r="AB367" s="112"/>
    </row>
    <row r="368" spans="1:28" ht="51">
      <c r="A368" s="30" t="s">
        <v>551</v>
      </c>
      <c r="B368" s="38"/>
      <c r="C368" s="7" t="s">
        <v>978</v>
      </c>
      <c r="D368" s="3" t="s">
        <v>191</v>
      </c>
      <c r="E368" s="7" t="s">
        <v>948</v>
      </c>
      <c r="F368" s="38"/>
      <c r="G368" s="38"/>
      <c r="H368" s="13">
        <v>1944</v>
      </c>
      <c r="I368" s="38"/>
      <c r="J368" s="32"/>
      <c r="K368" s="7"/>
      <c r="L368" s="32">
        <v>16383</v>
      </c>
      <c r="M368" s="7" t="s">
        <v>192</v>
      </c>
      <c r="N368" s="13"/>
      <c r="O368" s="38"/>
      <c r="P368" s="38"/>
      <c r="Q368" s="38"/>
      <c r="R368" s="111"/>
      <c r="S368" s="111"/>
      <c r="T368" s="111"/>
      <c r="U368" s="139"/>
      <c r="V368" s="139"/>
      <c r="W368" s="38"/>
      <c r="X368" s="38"/>
      <c r="Y368" s="38"/>
      <c r="Z368" s="7" t="s">
        <v>1062</v>
      </c>
      <c r="AA368" s="7" t="s">
        <v>566</v>
      </c>
      <c r="AB368" s="112"/>
    </row>
    <row r="369" spans="1:28" ht="51">
      <c r="A369" s="30" t="s">
        <v>551</v>
      </c>
      <c r="B369" s="38"/>
      <c r="C369" s="7" t="s">
        <v>978</v>
      </c>
      <c r="D369" s="7" t="s">
        <v>391</v>
      </c>
      <c r="E369" s="7" t="s">
        <v>552</v>
      </c>
      <c r="F369" s="38" t="s">
        <v>1418</v>
      </c>
      <c r="G369" s="52" t="s">
        <v>80</v>
      </c>
      <c r="H369" s="13">
        <v>1948</v>
      </c>
      <c r="I369" s="38"/>
      <c r="J369" s="32">
        <v>17712</v>
      </c>
      <c r="K369" s="7" t="s">
        <v>357</v>
      </c>
      <c r="L369" s="23">
        <v>17864</v>
      </c>
      <c r="M369" s="7" t="s">
        <v>1066</v>
      </c>
      <c r="N369" s="13">
        <v>0.4</v>
      </c>
      <c r="O369" s="38"/>
      <c r="P369" s="38"/>
      <c r="Q369" s="38"/>
      <c r="R369" s="111"/>
      <c r="S369" s="111"/>
      <c r="T369" s="111"/>
      <c r="U369" s="139"/>
      <c r="V369" s="139"/>
      <c r="W369" s="38"/>
      <c r="X369" s="38"/>
      <c r="Y369" s="38"/>
      <c r="Z369" s="7" t="s">
        <v>1062</v>
      </c>
      <c r="AA369" s="7" t="s">
        <v>1213</v>
      </c>
      <c r="AB369" s="112"/>
    </row>
    <row r="370" spans="1:28" ht="51">
      <c r="A370" s="30" t="s">
        <v>551</v>
      </c>
      <c r="B370" s="38"/>
      <c r="C370" s="7" t="s">
        <v>978</v>
      </c>
      <c r="D370" s="7" t="s">
        <v>521</v>
      </c>
      <c r="E370" s="7" t="s">
        <v>522</v>
      </c>
      <c r="F370" s="38"/>
      <c r="G370" s="38"/>
      <c r="H370" s="13">
        <v>1949</v>
      </c>
      <c r="I370" s="38"/>
      <c r="J370" s="32">
        <v>18128</v>
      </c>
      <c r="K370" s="7" t="s">
        <v>62</v>
      </c>
      <c r="L370" s="23"/>
      <c r="M370" s="7"/>
      <c r="N370" s="13"/>
      <c r="O370" s="38"/>
      <c r="P370" s="38"/>
      <c r="Q370" s="38"/>
      <c r="R370" s="111"/>
      <c r="S370" s="111"/>
      <c r="T370" s="111"/>
      <c r="U370" s="139"/>
      <c r="V370" s="139"/>
      <c r="W370" s="38"/>
      <c r="X370" s="38"/>
      <c r="Y370" s="38"/>
      <c r="Z370" s="7" t="s">
        <v>1062</v>
      </c>
      <c r="AA370" s="7" t="s">
        <v>523</v>
      </c>
      <c r="AB370" s="112"/>
    </row>
    <row r="371" spans="1:28" ht="51">
      <c r="A371" s="30" t="s">
        <v>551</v>
      </c>
      <c r="B371" s="38"/>
      <c r="C371" s="7" t="s">
        <v>978</v>
      </c>
      <c r="D371" s="7" t="s">
        <v>392</v>
      </c>
      <c r="E371" s="7" t="s">
        <v>889</v>
      </c>
      <c r="F371" s="38" t="s">
        <v>1418</v>
      </c>
      <c r="G371" s="38" t="s">
        <v>80</v>
      </c>
      <c r="H371" s="13">
        <v>1952</v>
      </c>
      <c r="I371" s="38"/>
      <c r="J371" s="32" t="s">
        <v>544</v>
      </c>
      <c r="K371" s="7" t="s">
        <v>544</v>
      </c>
      <c r="L371" s="23">
        <v>19028</v>
      </c>
      <c r="M371" s="7" t="s">
        <v>358</v>
      </c>
      <c r="N371" s="13"/>
      <c r="O371" s="38"/>
      <c r="P371" s="38"/>
      <c r="Q371" s="38"/>
      <c r="R371" s="111"/>
      <c r="S371" s="111"/>
      <c r="T371" s="111"/>
      <c r="U371" s="139"/>
      <c r="V371" s="139"/>
      <c r="W371" s="38"/>
      <c r="X371" s="38"/>
      <c r="Y371" s="38"/>
      <c r="Z371" s="7" t="s">
        <v>1062</v>
      </c>
      <c r="AA371" s="7" t="s">
        <v>1952</v>
      </c>
      <c r="AB371" s="112"/>
    </row>
    <row r="372" spans="1:28" ht="51">
      <c r="A372" s="30" t="s">
        <v>551</v>
      </c>
      <c r="B372" s="38"/>
      <c r="C372" s="7" t="s">
        <v>978</v>
      </c>
      <c r="D372" s="7" t="s">
        <v>872</v>
      </c>
      <c r="E372" s="7" t="s">
        <v>232</v>
      </c>
      <c r="F372" s="38" t="s">
        <v>1418</v>
      </c>
      <c r="G372" s="38" t="s">
        <v>777</v>
      </c>
      <c r="H372" s="13">
        <v>1954</v>
      </c>
      <c r="I372" s="38"/>
      <c r="J372" s="32">
        <v>20064</v>
      </c>
      <c r="K372" s="7" t="s">
        <v>373</v>
      </c>
      <c r="L372" s="23">
        <v>21576</v>
      </c>
      <c r="M372" s="7" t="s">
        <v>374</v>
      </c>
      <c r="N372" s="13">
        <v>4</v>
      </c>
      <c r="O372" s="38"/>
      <c r="P372" s="38"/>
      <c r="Q372" s="38"/>
      <c r="R372" s="111"/>
      <c r="S372" s="111"/>
      <c r="T372" s="111"/>
      <c r="U372" s="139"/>
      <c r="V372" s="139"/>
      <c r="W372" s="38"/>
      <c r="X372" s="38"/>
      <c r="Y372" s="38"/>
      <c r="Z372" s="7" t="s">
        <v>1062</v>
      </c>
      <c r="AA372" s="7" t="s">
        <v>544</v>
      </c>
      <c r="AB372" s="112"/>
    </row>
    <row r="373" spans="1:28" ht="51">
      <c r="A373" s="30" t="s">
        <v>551</v>
      </c>
      <c r="B373" s="38"/>
      <c r="C373" s="7" t="s">
        <v>978</v>
      </c>
      <c r="D373" s="7" t="s">
        <v>390</v>
      </c>
      <c r="E373" s="7" t="s">
        <v>948</v>
      </c>
      <c r="F373" s="38"/>
      <c r="G373" s="38"/>
      <c r="H373" s="13">
        <v>1956</v>
      </c>
      <c r="I373" s="38"/>
      <c r="J373" s="32">
        <v>20692</v>
      </c>
      <c r="K373" s="7" t="s">
        <v>375</v>
      </c>
      <c r="L373" s="23">
        <v>21720</v>
      </c>
      <c r="M373" s="7" t="s">
        <v>376</v>
      </c>
      <c r="N373" s="13">
        <v>3</v>
      </c>
      <c r="O373" s="38"/>
      <c r="P373" s="38"/>
      <c r="Q373" s="38"/>
      <c r="R373" s="111"/>
      <c r="S373" s="111"/>
      <c r="T373" s="111"/>
      <c r="U373" s="139"/>
      <c r="V373" s="139"/>
      <c r="W373" s="38"/>
      <c r="X373" s="38"/>
      <c r="Y373" s="38"/>
      <c r="Z373" s="7" t="s">
        <v>1062</v>
      </c>
      <c r="AA373" s="7" t="s">
        <v>1071</v>
      </c>
      <c r="AB373" s="112"/>
    </row>
    <row r="374" spans="1:28" ht="51">
      <c r="A374" s="30" t="s">
        <v>551</v>
      </c>
      <c r="B374" s="38"/>
      <c r="C374" s="7" t="s">
        <v>978</v>
      </c>
      <c r="D374" s="7" t="s">
        <v>393</v>
      </c>
      <c r="E374" s="7" t="s">
        <v>315</v>
      </c>
      <c r="F374" s="38"/>
      <c r="G374" s="38"/>
      <c r="H374" s="13">
        <v>1971</v>
      </c>
      <c r="I374" s="38"/>
      <c r="J374" s="32">
        <v>26182</v>
      </c>
      <c r="K374" s="7" t="s">
        <v>377</v>
      </c>
      <c r="L374" s="13" t="s">
        <v>544</v>
      </c>
      <c r="M374" s="7" t="s">
        <v>544</v>
      </c>
      <c r="N374" s="13"/>
      <c r="O374" s="38"/>
      <c r="P374" s="38"/>
      <c r="Q374" s="38"/>
      <c r="R374" s="111"/>
      <c r="S374" s="111"/>
      <c r="T374" s="111"/>
      <c r="U374" s="139"/>
      <c r="V374" s="139"/>
      <c r="W374" s="38"/>
      <c r="X374" s="38"/>
      <c r="Y374" s="38"/>
      <c r="Z374" s="7" t="s">
        <v>1062</v>
      </c>
      <c r="AA374" s="7" t="s">
        <v>908</v>
      </c>
      <c r="AB374" s="112"/>
    </row>
    <row r="375" spans="1:28">
      <c r="A375" s="30" t="s">
        <v>1636</v>
      </c>
      <c r="B375" s="3" t="s">
        <v>1294</v>
      </c>
      <c r="C375" s="7" t="s">
        <v>961</v>
      </c>
      <c r="D375" s="7" t="s">
        <v>1690</v>
      </c>
      <c r="E375" s="7" t="s">
        <v>952</v>
      </c>
      <c r="F375" s="3" t="s">
        <v>568</v>
      </c>
      <c r="G375" s="52" t="s">
        <v>80</v>
      </c>
      <c r="H375" s="38">
        <v>1929</v>
      </c>
      <c r="I375" s="13"/>
      <c r="J375" s="32">
        <v>10869</v>
      </c>
      <c r="K375" s="7"/>
      <c r="L375" s="33">
        <v>12376</v>
      </c>
      <c r="M375" s="7"/>
      <c r="N375" s="13">
        <v>4</v>
      </c>
      <c r="O375" s="38"/>
      <c r="P375" s="38"/>
      <c r="Q375" s="38"/>
      <c r="R375" s="111"/>
      <c r="S375" s="111"/>
      <c r="T375" s="111"/>
      <c r="U375" s="139"/>
      <c r="V375" s="139"/>
      <c r="W375" s="38"/>
      <c r="X375" s="38"/>
      <c r="Y375" s="38"/>
      <c r="Z375" s="7" t="s">
        <v>1062</v>
      </c>
      <c r="AA375" s="7" t="s">
        <v>1691</v>
      </c>
      <c r="AB375" s="112"/>
    </row>
    <row r="376" spans="1:28" ht="51">
      <c r="A376" s="65" t="s">
        <v>1636</v>
      </c>
      <c r="B376" s="3" t="s">
        <v>1294</v>
      </c>
      <c r="C376" s="7" t="s">
        <v>961</v>
      </c>
      <c r="D376" s="130" t="s">
        <v>1197</v>
      </c>
      <c r="E376" s="18" t="s">
        <v>1144</v>
      </c>
      <c r="F376" s="45" t="s">
        <v>77</v>
      </c>
      <c r="G376" s="9" t="s">
        <v>80</v>
      </c>
      <c r="H376" s="14">
        <v>1933</v>
      </c>
      <c r="I376" s="33"/>
      <c r="J376" s="33">
        <v>12376</v>
      </c>
      <c r="K376" s="7"/>
      <c r="L376" s="32">
        <v>12740</v>
      </c>
      <c r="M376" s="7"/>
      <c r="N376" s="13">
        <v>1</v>
      </c>
      <c r="O376" s="13"/>
      <c r="P376" s="45" t="s">
        <v>1198</v>
      </c>
      <c r="Q376" s="45" t="s">
        <v>239</v>
      </c>
      <c r="R376" s="45" t="s">
        <v>1198</v>
      </c>
      <c r="S376" s="45" t="s">
        <v>239</v>
      </c>
      <c r="T376" s="131" t="s">
        <v>2015</v>
      </c>
      <c r="U376" s="50">
        <f>1933-1892</f>
        <v>41</v>
      </c>
      <c r="V376" s="50">
        <v>42</v>
      </c>
      <c r="W376" s="7">
        <v>1995</v>
      </c>
      <c r="X376" s="9" t="s">
        <v>1515</v>
      </c>
      <c r="Y376" s="3" t="s">
        <v>240</v>
      </c>
      <c r="Z376" s="45" t="s">
        <v>1062</v>
      </c>
      <c r="AA376" s="129" t="s">
        <v>2014</v>
      </c>
      <c r="AB376" s="6"/>
    </row>
    <row r="377" spans="1:28" ht="25.5">
      <c r="A377" s="65" t="s">
        <v>1636</v>
      </c>
      <c r="B377" s="3" t="s">
        <v>1294</v>
      </c>
      <c r="C377" s="7" t="s">
        <v>961</v>
      </c>
      <c r="D377" s="10" t="s">
        <v>272</v>
      </c>
      <c r="E377" s="7" t="s">
        <v>479</v>
      </c>
      <c r="F377" s="7" t="s">
        <v>568</v>
      </c>
      <c r="G377" s="52" t="s">
        <v>80</v>
      </c>
      <c r="H377" s="14">
        <v>1934</v>
      </c>
      <c r="I377" s="33"/>
      <c r="J377" s="32">
        <v>12740</v>
      </c>
      <c r="K377" s="7"/>
      <c r="L377" s="32">
        <v>13894</v>
      </c>
      <c r="M377" s="7"/>
      <c r="N377" s="13">
        <v>3.1</v>
      </c>
      <c r="O377" s="13"/>
      <c r="P377" s="7"/>
      <c r="Q377" s="7"/>
      <c r="R377" s="7"/>
      <c r="S377" s="7"/>
      <c r="T377" s="13"/>
      <c r="U377" s="50"/>
      <c r="V377" s="50"/>
      <c r="W377" s="7"/>
      <c r="X377" s="7" t="s">
        <v>240</v>
      </c>
      <c r="Y377" s="7" t="s">
        <v>240</v>
      </c>
      <c r="Z377" s="45" t="s">
        <v>1062</v>
      </c>
      <c r="AA377" s="3" t="s">
        <v>744</v>
      </c>
      <c r="AB377" s="6"/>
    </row>
    <row r="378" spans="1:28" ht="51">
      <c r="A378" s="65" t="s">
        <v>1636</v>
      </c>
      <c r="B378" s="3" t="s">
        <v>1294</v>
      </c>
      <c r="C378" s="7" t="s">
        <v>961</v>
      </c>
      <c r="D378" s="3" t="s">
        <v>732</v>
      </c>
      <c r="E378" s="45" t="s">
        <v>1161</v>
      </c>
      <c r="F378" s="45" t="s">
        <v>1593</v>
      </c>
      <c r="G378" s="3" t="s">
        <v>894</v>
      </c>
      <c r="H378" s="38">
        <v>1938</v>
      </c>
      <c r="I378" s="21">
        <v>13942</v>
      </c>
      <c r="J378" s="32">
        <v>14110</v>
      </c>
      <c r="K378" s="32" t="s">
        <v>262</v>
      </c>
      <c r="L378" s="48">
        <v>14892</v>
      </c>
      <c r="M378" s="38"/>
      <c r="N378" s="13">
        <v>2.1</v>
      </c>
      <c r="O378" s="13"/>
      <c r="P378" s="45" t="s">
        <v>406</v>
      </c>
      <c r="Q378" s="45" t="s">
        <v>240</v>
      </c>
      <c r="R378" s="45"/>
      <c r="S378" s="45"/>
      <c r="T378" s="131" t="s">
        <v>1912</v>
      </c>
      <c r="U378" s="47">
        <v>47</v>
      </c>
      <c r="V378" s="47">
        <v>49</v>
      </c>
      <c r="W378" s="4">
        <v>22579</v>
      </c>
      <c r="X378" s="18" t="s">
        <v>1216</v>
      </c>
      <c r="Y378" s="7" t="s">
        <v>240</v>
      </c>
      <c r="Z378" s="45" t="s">
        <v>1062</v>
      </c>
      <c r="AA378" s="3" t="s">
        <v>1360</v>
      </c>
      <c r="AB378" s="6" t="s">
        <v>1544</v>
      </c>
    </row>
    <row r="379" spans="1:28" ht="38.25">
      <c r="A379" s="65" t="s">
        <v>1636</v>
      </c>
      <c r="B379" s="3" t="s">
        <v>1294</v>
      </c>
      <c r="C379" s="7" t="s">
        <v>961</v>
      </c>
      <c r="D379" s="18" t="s">
        <v>843</v>
      </c>
      <c r="E379" s="18" t="s">
        <v>688</v>
      </c>
      <c r="F379" s="27" t="s">
        <v>1418</v>
      </c>
      <c r="G379" s="9" t="s">
        <v>80</v>
      </c>
      <c r="H379" s="14">
        <v>1941</v>
      </c>
      <c r="I379" s="14"/>
      <c r="J379" s="32">
        <v>15026</v>
      </c>
      <c r="K379" s="7" t="s">
        <v>87</v>
      </c>
      <c r="L379" s="32">
        <v>15476</v>
      </c>
      <c r="M379" s="7" t="s">
        <v>1152</v>
      </c>
      <c r="N379" s="13">
        <v>1.25</v>
      </c>
      <c r="O379" s="13"/>
      <c r="P379" s="148" t="s">
        <v>960</v>
      </c>
      <c r="Q379" s="148" t="s">
        <v>240</v>
      </c>
      <c r="R379" s="148"/>
      <c r="S379" s="148"/>
      <c r="T379" s="142">
        <v>2499</v>
      </c>
      <c r="U379" s="150">
        <v>34</v>
      </c>
      <c r="V379" s="150">
        <v>35</v>
      </c>
      <c r="W379" s="149">
        <v>38115</v>
      </c>
      <c r="X379" s="7" t="s">
        <v>240</v>
      </c>
      <c r="Y379" s="7" t="s">
        <v>240</v>
      </c>
      <c r="Z379" s="45" t="s">
        <v>1062</v>
      </c>
      <c r="AA379" s="3" t="s">
        <v>723</v>
      </c>
      <c r="AB379" s="132" t="s">
        <v>1988</v>
      </c>
    </row>
    <row r="380" spans="1:28" ht="114.75">
      <c r="A380" s="65" t="s">
        <v>1636</v>
      </c>
      <c r="B380" s="3" t="s">
        <v>1294</v>
      </c>
      <c r="C380" s="7" t="s">
        <v>961</v>
      </c>
      <c r="D380" s="129" t="s">
        <v>190</v>
      </c>
      <c r="E380" s="129" t="s">
        <v>1887</v>
      </c>
      <c r="F380" s="52" t="s">
        <v>258</v>
      </c>
      <c r="G380" s="52" t="s">
        <v>80</v>
      </c>
      <c r="H380" s="14">
        <v>1942</v>
      </c>
      <c r="I380" s="14"/>
      <c r="J380" s="32">
        <v>15476</v>
      </c>
      <c r="K380" s="7" t="s">
        <v>1152</v>
      </c>
      <c r="L380" s="32">
        <v>15964</v>
      </c>
      <c r="M380" s="7" t="s">
        <v>1505</v>
      </c>
      <c r="N380" s="13">
        <v>1.3</v>
      </c>
      <c r="O380" s="13"/>
      <c r="P380" s="7" t="s">
        <v>1886</v>
      </c>
      <c r="Q380" s="7" t="s">
        <v>240</v>
      </c>
      <c r="R380" s="7" t="s">
        <v>961</v>
      </c>
      <c r="S380" s="7" t="s">
        <v>239</v>
      </c>
      <c r="T380" s="23">
        <v>3194</v>
      </c>
      <c r="U380" s="50">
        <v>33</v>
      </c>
      <c r="V380" s="50">
        <v>34</v>
      </c>
      <c r="W380" s="36">
        <v>36561</v>
      </c>
      <c r="X380" s="38" t="s">
        <v>335</v>
      </c>
      <c r="Y380" s="7" t="s">
        <v>240</v>
      </c>
      <c r="Z380" s="45" t="s">
        <v>1062</v>
      </c>
      <c r="AA380" s="3" t="s">
        <v>337</v>
      </c>
      <c r="AB380" s="132" t="s">
        <v>1888</v>
      </c>
    </row>
    <row r="381" spans="1:28" ht="63.75">
      <c r="A381" s="65" t="s">
        <v>1636</v>
      </c>
      <c r="B381" s="3" t="s">
        <v>1294</v>
      </c>
      <c r="C381" s="7" t="s">
        <v>961</v>
      </c>
      <c r="D381" s="3" t="s">
        <v>881</v>
      </c>
      <c r="E381" s="3" t="s">
        <v>1046</v>
      </c>
      <c r="F381" s="9" t="s">
        <v>1418</v>
      </c>
      <c r="G381" s="9" t="s">
        <v>80</v>
      </c>
      <c r="H381" s="14">
        <v>1943</v>
      </c>
      <c r="I381" s="14"/>
      <c r="J381" s="32">
        <v>15991</v>
      </c>
      <c r="K381" s="7" t="s">
        <v>598</v>
      </c>
      <c r="L381" s="34">
        <v>16371</v>
      </c>
      <c r="M381" s="10" t="s">
        <v>382</v>
      </c>
      <c r="N381" s="13">
        <v>1</v>
      </c>
      <c r="O381" s="13"/>
      <c r="P381" s="7" t="s">
        <v>1045</v>
      </c>
      <c r="Q381" s="7" t="s">
        <v>239</v>
      </c>
      <c r="R381" s="7" t="s">
        <v>961</v>
      </c>
      <c r="S381" s="7" t="s">
        <v>239</v>
      </c>
      <c r="T381" s="23">
        <v>4414</v>
      </c>
      <c r="U381" s="50">
        <v>31</v>
      </c>
      <c r="V381" s="50">
        <v>32</v>
      </c>
      <c r="W381" s="7"/>
      <c r="X381" s="7" t="s">
        <v>791</v>
      </c>
      <c r="Y381" s="7" t="s">
        <v>240</v>
      </c>
      <c r="Z381" s="45" t="s">
        <v>1062</v>
      </c>
      <c r="AA381" s="3" t="s">
        <v>1047</v>
      </c>
      <c r="AB381" s="6" t="s">
        <v>566</v>
      </c>
    </row>
    <row r="382" spans="1:28" ht="153">
      <c r="A382" s="65" t="s">
        <v>1636</v>
      </c>
      <c r="B382" s="3" t="s">
        <v>1294</v>
      </c>
      <c r="C382" s="7" t="s">
        <v>961</v>
      </c>
      <c r="D382" s="129" t="s">
        <v>1627</v>
      </c>
      <c r="E382" s="3" t="s">
        <v>1628</v>
      </c>
      <c r="F382" s="9" t="s">
        <v>1380</v>
      </c>
      <c r="G382" s="9" t="s">
        <v>80</v>
      </c>
      <c r="H382" s="14">
        <v>1944</v>
      </c>
      <c r="I382" s="14"/>
      <c r="J382" s="34">
        <v>16371</v>
      </c>
      <c r="K382" s="10" t="s">
        <v>382</v>
      </c>
      <c r="L382" s="32">
        <v>17178</v>
      </c>
      <c r="M382" s="7" t="s">
        <v>359</v>
      </c>
      <c r="N382" s="13">
        <v>2.2000000000000002</v>
      </c>
      <c r="O382" s="13"/>
      <c r="P382" s="130" t="s">
        <v>1894</v>
      </c>
      <c r="Q382" s="130" t="s">
        <v>240</v>
      </c>
      <c r="R382" s="45"/>
      <c r="S382" s="45"/>
      <c r="T382" s="131" t="s">
        <v>1893</v>
      </c>
      <c r="U382" s="47">
        <v>49</v>
      </c>
      <c r="V382" s="47">
        <v>51</v>
      </c>
      <c r="W382" s="44">
        <v>22152</v>
      </c>
      <c r="X382" s="7" t="s">
        <v>240</v>
      </c>
      <c r="Y382" s="7" t="s">
        <v>240</v>
      </c>
      <c r="Z382" s="45" t="s">
        <v>1062</v>
      </c>
      <c r="AA382" s="129" t="s">
        <v>1896</v>
      </c>
      <c r="AB382" s="6" t="s">
        <v>360</v>
      </c>
    </row>
    <row r="383" spans="1:28" ht="63.75">
      <c r="A383" s="65" t="s">
        <v>1636</v>
      </c>
      <c r="B383" s="9" t="s">
        <v>1294</v>
      </c>
      <c r="C383" s="7" t="s">
        <v>961</v>
      </c>
      <c r="D383" s="7" t="s">
        <v>514</v>
      </c>
      <c r="E383" s="9" t="s">
        <v>889</v>
      </c>
      <c r="F383" s="7" t="s">
        <v>1418</v>
      </c>
      <c r="G383" s="7" t="s">
        <v>80</v>
      </c>
      <c r="H383" s="13">
        <v>1947</v>
      </c>
      <c r="I383" s="13"/>
      <c r="J383" s="32">
        <v>17178</v>
      </c>
      <c r="K383" s="7" t="s">
        <v>359</v>
      </c>
      <c r="L383" s="32">
        <v>18898</v>
      </c>
      <c r="M383" s="7" t="s">
        <v>89</v>
      </c>
      <c r="N383" s="13">
        <v>4.7</v>
      </c>
      <c r="O383" s="13"/>
      <c r="P383" s="18" t="s">
        <v>830</v>
      </c>
      <c r="Q383" s="45" t="s">
        <v>239</v>
      </c>
      <c r="R383" s="18" t="s">
        <v>830</v>
      </c>
      <c r="S383" s="45" t="s">
        <v>239</v>
      </c>
      <c r="T383" s="131" t="s">
        <v>1923</v>
      </c>
      <c r="U383" s="50">
        <v>49</v>
      </c>
      <c r="V383" s="50">
        <v>54</v>
      </c>
      <c r="W383" s="7"/>
      <c r="X383" s="38" t="s">
        <v>405</v>
      </c>
      <c r="Y383" s="7" t="s">
        <v>240</v>
      </c>
      <c r="Z383" s="45" t="s">
        <v>1062</v>
      </c>
      <c r="AA383" s="3" t="s">
        <v>831</v>
      </c>
      <c r="AB383" s="6" t="s">
        <v>829</v>
      </c>
    </row>
    <row r="384" spans="1:28" ht="25.5">
      <c r="A384" s="65" t="s">
        <v>1636</v>
      </c>
      <c r="B384" s="9" t="s">
        <v>1294</v>
      </c>
      <c r="C384" s="7" t="s">
        <v>961</v>
      </c>
      <c r="D384" s="7" t="s">
        <v>515</v>
      </c>
      <c r="E384" s="9" t="s">
        <v>948</v>
      </c>
      <c r="F384" s="7"/>
      <c r="G384" s="7" t="s">
        <v>1421</v>
      </c>
      <c r="H384" s="13">
        <v>1951</v>
      </c>
      <c r="I384" s="13"/>
      <c r="J384" s="32">
        <v>18942</v>
      </c>
      <c r="K384" s="7" t="s">
        <v>90</v>
      </c>
      <c r="L384" s="32">
        <v>19490</v>
      </c>
      <c r="M384" s="7" t="s">
        <v>1474</v>
      </c>
      <c r="N384" s="13">
        <v>2</v>
      </c>
      <c r="O384" s="13"/>
      <c r="P384" s="7"/>
      <c r="Q384" s="7"/>
      <c r="R384" s="7"/>
      <c r="S384" s="7"/>
      <c r="T384" s="13"/>
      <c r="U384" s="50"/>
      <c r="V384" s="50"/>
      <c r="W384" s="7"/>
      <c r="X384" s="7" t="s">
        <v>240</v>
      </c>
      <c r="Y384" s="7" t="s">
        <v>240</v>
      </c>
      <c r="Z384" s="45" t="s">
        <v>1062</v>
      </c>
      <c r="AA384" s="3" t="s">
        <v>523</v>
      </c>
      <c r="AB384" s="6" t="s">
        <v>1052</v>
      </c>
    </row>
    <row r="385" spans="1:29" ht="63.75">
      <c r="A385" s="65" t="s">
        <v>1636</v>
      </c>
      <c r="B385" s="9" t="s">
        <v>1294</v>
      </c>
      <c r="C385" s="7" t="s">
        <v>961</v>
      </c>
      <c r="D385" s="7" t="s">
        <v>1186</v>
      </c>
      <c r="E385" s="7" t="s">
        <v>439</v>
      </c>
      <c r="F385" s="7" t="s">
        <v>1418</v>
      </c>
      <c r="G385" s="7" t="s">
        <v>80</v>
      </c>
      <c r="H385" s="13">
        <v>1953</v>
      </c>
      <c r="I385" s="13"/>
      <c r="J385" s="32">
        <v>19490</v>
      </c>
      <c r="K385" s="7" t="s">
        <v>1474</v>
      </c>
      <c r="L385" s="32">
        <v>20429</v>
      </c>
      <c r="M385" s="7" t="s">
        <v>91</v>
      </c>
      <c r="N385" s="13">
        <v>2.5</v>
      </c>
      <c r="O385" s="13"/>
      <c r="P385" s="7" t="s">
        <v>961</v>
      </c>
      <c r="Q385" s="7" t="s">
        <v>239</v>
      </c>
      <c r="R385" s="7"/>
      <c r="S385" s="7"/>
      <c r="T385" s="13" t="s">
        <v>1922</v>
      </c>
      <c r="U385" s="50">
        <f>1953-1891</f>
        <v>62</v>
      </c>
      <c r="V385" s="50">
        <v>64</v>
      </c>
      <c r="W385" s="13">
        <v>1979</v>
      </c>
      <c r="X385" s="7" t="s">
        <v>649</v>
      </c>
      <c r="Y385" s="7" t="s">
        <v>240</v>
      </c>
      <c r="Z385" s="45" t="s">
        <v>1062</v>
      </c>
      <c r="AA385" s="3" t="s">
        <v>440</v>
      </c>
      <c r="AB385" s="6" t="s">
        <v>45</v>
      </c>
    </row>
    <row r="386" spans="1:29" ht="25.5">
      <c r="A386" s="65" t="s">
        <v>1636</v>
      </c>
      <c r="B386" s="9" t="s">
        <v>1294</v>
      </c>
      <c r="C386" s="7" t="s">
        <v>961</v>
      </c>
      <c r="D386" s="7" t="s">
        <v>1187</v>
      </c>
      <c r="E386" s="7" t="s">
        <v>717</v>
      </c>
      <c r="F386" s="7" t="s">
        <v>1593</v>
      </c>
      <c r="G386" s="7" t="s">
        <v>1421</v>
      </c>
      <c r="H386" s="13">
        <v>1955</v>
      </c>
      <c r="I386" s="13"/>
      <c r="J386" s="32">
        <v>20429</v>
      </c>
      <c r="K386" s="7" t="s">
        <v>91</v>
      </c>
      <c r="L386" s="32">
        <v>22094</v>
      </c>
      <c r="M386" s="7" t="s">
        <v>92</v>
      </c>
      <c r="N386" s="13">
        <v>4.5</v>
      </c>
      <c r="O386" s="13"/>
      <c r="P386" s="7"/>
      <c r="Q386" s="7"/>
      <c r="R386" s="7"/>
      <c r="S386" s="7"/>
      <c r="T386" s="13"/>
      <c r="U386" s="50"/>
      <c r="V386" s="50"/>
      <c r="W386" s="7"/>
      <c r="X386" s="7" t="s">
        <v>240</v>
      </c>
      <c r="Y386" s="7" t="s">
        <v>240</v>
      </c>
      <c r="Z386" s="45" t="s">
        <v>1062</v>
      </c>
      <c r="AA386" s="3" t="s">
        <v>523</v>
      </c>
      <c r="AB386" s="6" t="s">
        <v>45</v>
      </c>
    </row>
    <row r="387" spans="1:29" ht="25.5">
      <c r="A387" s="65" t="s">
        <v>1636</v>
      </c>
      <c r="B387" s="9" t="s">
        <v>1294</v>
      </c>
      <c r="C387" s="7" t="s">
        <v>961</v>
      </c>
      <c r="D387" s="7" t="s">
        <v>938</v>
      </c>
      <c r="E387" s="18" t="s">
        <v>1144</v>
      </c>
      <c r="F387" s="7" t="s">
        <v>1418</v>
      </c>
      <c r="G387" s="7" t="s">
        <v>80</v>
      </c>
      <c r="H387" s="13">
        <v>1960</v>
      </c>
      <c r="I387" s="13"/>
      <c r="J387" s="32">
        <v>22123</v>
      </c>
      <c r="K387" s="7" t="s">
        <v>2058</v>
      </c>
      <c r="L387" s="32">
        <v>22925</v>
      </c>
      <c r="M387" s="7" t="s">
        <v>544</v>
      </c>
      <c r="N387" s="13">
        <v>2.25</v>
      </c>
      <c r="O387" s="13"/>
      <c r="P387" s="7"/>
      <c r="Q387" s="7"/>
      <c r="R387" s="7"/>
      <c r="S387" s="7"/>
      <c r="T387" s="23">
        <v>2764</v>
      </c>
      <c r="U387" s="50">
        <v>53</v>
      </c>
      <c r="V387" s="50">
        <v>55</v>
      </c>
      <c r="W387" s="32">
        <v>22925</v>
      </c>
      <c r="X387" s="40" t="s">
        <v>240</v>
      </c>
      <c r="Y387" s="40" t="s">
        <v>240</v>
      </c>
      <c r="Z387" s="45" t="s">
        <v>1062</v>
      </c>
      <c r="AA387" s="3" t="s">
        <v>596</v>
      </c>
      <c r="AB387" s="6" t="s">
        <v>805</v>
      </c>
    </row>
    <row r="388" spans="1:29" ht="25.5">
      <c r="A388" s="65" t="s">
        <v>1636</v>
      </c>
      <c r="B388" s="9" t="s">
        <v>1294</v>
      </c>
      <c r="C388" s="7" t="s">
        <v>961</v>
      </c>
      <c r="D388" s="7" t="s">
        <v>939</v>
      </c>
      <c r="E388" s="7" t="s">
        <v>1123</v>
      </c>
      <c r="F388" s="7" t="s">
        <v>1418</v>
      </c>
      <c r="G388" s="7" t="s">
        <v>80</v>
      </c>
      <c r="H388" s="13">
        <v>1963</v>
      </c>
      <c r="I388" s="13"/>
      <c r="J388" s="32">
        <v>23124</v>
      </c>
      <c r="K388" s="7" t="s">
        <v>93</v>
      </c>
      <c r="L388" s="32">
        <v>25548</v>
      </c>
      <c r="M388" s="7" t="s">
        <v>94</v>
      </c>
      <c r="N388" s="13">
        <v>6.7</v>
      </c>
      <c r="O388" s="13"/>
      <c r="P388" s="7"/>
      <c r="Q388" s="7"/>
      <c r="R388" s="7"/>
      <c r="S388" s="7"/>
      <c r="T388" s="13"/>
      <c r="U388" s="50"/>
      <c r="V388" s="50"/>
      <c r="W388" s="7"/>
      <c r="X388" s="7" t="s">
        <v>240</v>
      </c>
      <c r="Y388" s="7" t="s">
        <v>240</v>
      </c>
      <c r="Z388" s="45" t="s">
        <v>1062</v>
      </c>
      <c r="AA388" s="3" t="s">
        <v>523</v>
      </c>
      <c r="AB388" s="6" t="s">
        <v>45</v>
      </c>
    </row>
    <row r="389" spans="1:29" ht="25.5">
      <c r="A389" s="65" t="s">
        <v>1636</v>
      </c>
      <c r="B389" s="9" t="s">
        <v>1294</v>
      </c>
      <c r="C389" s="7" t="s">
        <v>961</v>
      </c>
      <c r="D389" s="7" t="s">
        <v>940</v>
      </c>
      <c r="E389" s="7" t="s">
        <v>973</v>
      </c>
      <c r="F389" s="7" t="s">
        <v>1418</v>
      </c>
      <c r="G389" s="7" t="s">
        <v>80</v>
      </c>
      <c r="H389" s="13">
        <v>1970</v>
      </c>
      <c r="I389" s="13"/>
      <c r="J389" s="32">
        <v>25577</v>
      </c>
      <c r="K389" s="7" t="s">
        <v>95</v>
      </c>
      <c r="L389" s="32">
        <v>26339</v>
      </c>
      <c r="M389" s="7" t="s">
        <v>96</v>
      </c>
      <c r="N389" s="13">
        <v>2.1</v>
      </c>
      <c r="O389" s="13"/>
      <c r="P389" s="7"/>
      <c r="Q389" s="7"/>
      <c r="R389" s="7"/>
      <c r="S389" s="7"/>
      <c r="T389" s="13"/>
      <c r="U389" s="50"/>
      <c r="V389" s="50"/>
      <c r="W389" s="7"/>
      <c r="X389" s="7" t="s">
        <v>240</v>
      </c>
      <c r="Y389" s="7" t="s">
        <v>240</v>
      </c>
      <c r="Z389" s="45" t="s">
        <v>1062</v>
      </c>
      <c r="AA389" s="3" t="s">
        <v>523</v>
      </c>
      <c r="AB389" s="6" t="s">
        <v>45</v>
      </c>
    </row>
    <row r="390" spans="1:29" ht="38.25">
      <c r="A390" s="65" t="s">
        <v>1636</v>
      </c>
      <c r="B390" s="9" t="s">
        <v>1294</v>
      </c>
      <c r="C390" s="7" t="s">
        <v>961</v>
      </c>
      <c r="D390" s="10" t="s">
        <v>513</v>
      </c>
      <c r="E390" s="9" t="s">
        <v>948</v>
      </c>
      <c r="F390" s="9"/>
      <c r="G390" s="9" t="s">
        <v>1421</v>
      </c>
      <c r="H390" s="14">
        <v>1972</v>
      </c>
      <c r="I390" s="21">
        <v>26367</v>
      </c>
      <c r="J390" s="32">
        <v>26358</v>
      </c>
      <c r="K390" s="7" t="s">
        <v>97</v>
      </c>
      <c r="L390" s="32">
        <v>27144</v>
      </c>
      <c r="M390" s="7" t="s">
        <v>127</v>
      </c>
      <c r="N390" s="13">
        <v>2.2000000000000002</v>
      </c>
      <c r="O390" s="13"/>
      <c r="P390" s="7"/>
      <c r="Q390" s="7"/>
      <c r="R390" s="7"/>
      <c r="S390" s="7"/>
      <c r="T390" s="13"/>
      <c r="U390" s="50"/>
      <c r="V390" s="50"/>
      <c r="W390" s="7"/>
      <c r="X390" s="7" t="s">
        <v>240</v>
      </c>
      <c r="Y390" s="7" t="s">
        <v>240</v>
      </c>
      <c r="Z390" s="45" t="s">
        <v>1062</v>
      </c>
      <c r="AA390" s="3" t="s">
        <v>523</v>
      </c>
      <c r="AB390" s="6"/>
    </row>
    <row r="391" spans="1:29">
      <c r="A391" s="65" t="s">
        <v>1636</v>
      </c>
      <c r="B391" s="3" t="s">
        <v>1294</v>
      </c>
      <c r="C391" s="49" t="s">
        <v>961</v>
      </c>
      <c r="D391" s="49" t="s">
        <v>480</v>
      </c>
      <c r="E391" s="3" t="s">
        <v>31</v>
      </c>
      <c r="F391" s="3"/>
      <c r="G391" s="3" t="s">
        <v>80</v>
      </c>
      <c r="H391" s="15">
        <v>1974</v>
      </c>
      <c r="I391" s="22"/>
      <c r="J391" s="33">
        <v>27302</v>
      </c>
      <c r="K391" s="5" t="s">
        <v>13</v>
      </c>
      <c r="L391" s="33">
        <v>28025</v>
      </c>
      <c r="M391" s="4" t="s">
        <v>1193</v>
      </c>
      <c r="N391" s="13">
        <v>2</v>
      </c>
      <c r="O391" s="13"/>
      <c r="P391" s="7"/>
      <c r="Q391" s="7"/>
      <c r="R391" s="7"/>
      <c r="S391" s="7"/>
      <c r="T391" s="13"/>
      <c r="U391" s="50"/>
      <c r="V391" s="50"/>
      <c r="W391" s="7"/>
      <c r="X391" s="7" t="s">
        <v>240</v>
      </c>
      <c r="Y391" s="7" t="s">
        <v>240</v>
      </c>
      <c r="Z391" s="45" t="s">
        <v>1062</v>
      </c>
      <c r="AA391" s="9" t="s">
        <v>684</v>
      </c>
      <c r="AB391" s="6"/>
    </row>
    <row r="392" spans="1:29" ht="63.75">
      <c r="A392" s="65" t="s">
        <v>1636</v>
      </c>
      <c r="B392" s="3" t="s">
        <v>1294</v>
      </c>
      <c r="C392" s="49" t="s">
        <v>961</v>
      </c>
      <c r="D392" s="49" t="s">
        <v>1595</v>
      </c>
      <c r="E392" s="3" t="s">
        <v>198</v>
      </c>
      <c r="F392" s="3" t="s">
        <v>258</v>
      </c>
      <c r="G392" s="3" t="s">
        <v>80</v>
      </c>
      <c r="H392" s="15">
        <v>1976</v>
      </c>
      <c r="I392" s="22"/>
      <c r="J392" s="33">
        <v>28026</v>
      </c>
      <c r="K392" s="4" t="s">
        <v>1193</v>
      </c>
      <c r="L392" s="33">
        <v>28548</v>
      </c>
      <c r="M392" s="4"/>
      <c r="N392" s="25">
        <v>1.5</v>
      </c>
      <c r="O392" s="25" t="s">
        <v>245</v>
      </c>
      <c r="P392" s="47"/>
      <c r="Q392" s="47"/>
      <c r="R392" s="47"/>
      <c r="S392" s="47"/>
      <c r="T392" s="22">
        <v>17488</v>
      </c>
      <c r="U392" s="47">
        <f>76-47</f>
        <v>29</v>
      </c>
      <c r="V392" s="47">
        <v>30</v>
      </c>
      <c r="W392" s="47"/>
      <c r="X392" s="47" t="s">
        <v>240</v>
      </c>
      <c r="Y392" s="38" t="s">
        <v>638</v>
      </c>
      <c r="Z392" s="45" t="s">
        <v>1062</v>
      </c>
      <c r="AA392" s="3" t="s">
        <v>347</v>
      </c>
      <c r="AB392" s="6" t="s">
        <v>199</v>
      </c>
    </row>
    <row r="393" spans="1:29" ht="25.5">
      <c r="A393" s="65" t="s">
        <v>1636</v>
      </c>
      <c r="B393" s="3" t="s">
        <v>1294</v>
      </c>
      <c r="C393" s="49" t="s">
        <v>961</v>
      </c>
      <c r="D393" s="49" t="s">
        <v>1596</v>
      </c>
      <c r="E393" s="3" t="s">
        <v>948</v>
      </c>
      <c r="F393" s="3"/>
      <c r="G393" s="3" t="s">
        <v>1421</v>
      </c>
      <c r="H393" s="15">
        <v>1978</v>
      </c>
      <c r="I393" s="22"/>
      <c r="J393" s="33">
        <v>28646</v>
      </c>
      <c r="K393" s="4"/>
      <c r="L393" s="33">
        <v>29265</v>
      </c>
      <c r="M393" s="4"/>
      <c r="N393" s="25">
        <v>1.5</v>
      </c>
      <c r="O393" s="25"/>
      <c r="P393" s="47"/>
      <c r="Q393" s="47"/>
      <c r="R393" s="47"/>
      <c r="S393" s="47"/>
      <c r="T393" s="22"/>
      <c r="U393" s="47"/>
      <c r="V393" s="47"/>
      <c r="W393" s="44"/>
      <c r="X393" s="44" t="s">
        <v>240</v>
      </c>
      <c r="Y393" s="44" t="s">
        <v>240</v>
      </c>
      <c r="Z393" s="45" t="s">
        <v>1062</v>
      </c>
      <c r="AA393" s="3"/>
      <c r="AB393" s="6"/>
    </row>
    <row r="394" spans="1:29" ht="38.25">
      <c r="A394" s="65" t="s">
        <v>1636</v>
      </c>
      <c r="B394" s="3" t="s">
        <v>1294</v>
      </c>
      <c r="C394" s="49" t="s">
        <v>961</v>
      </c>
      <c r="D394" s="49" t="s">
        <v>1597</v>
      </c>
      <c r="E394" s="3" t="s">
        <v>1623</v>
      </c>
      <c r="F394" s="3" t="s">
        <v>258</v>
      </c>
      <c r="G394" s="3" t="s">
        <v>1622</v>
      </c>
      <c r="H394" s="15">
        <v>1980</v>
      </c>
      <c r="I394" s="22"/>
      <c r="J394" s="33">
        <v>29265</v>
      </c>
      <c r="K394" s="4"/>
      <c r="L394" s="33">
        <v>29859</v>
      </c>
      <c r="M394" s="4"/>
      <c r="N394" s="25">
        <v>1.5</v>
      </c>
      <c r="O394" s="25"/>
      <c r="P394" s="49" t="s">
        <v>961</v>
      </c>
      <c r="Q394" s="47" t="s">
        <v>239</v>
      </c>
      <c r="R394" s="47"/>
      <c r="S394" s="47"/>
      <c r="T394" s="22">
        <v>12145</v>
      </c>
      <c r="U394" s="47">
        <v>46</v>
      </c>
      <c r="V394" s="47">
        <v>48</v>
      </c>
      <c r="W394" s="44"/>
      <c r="X394" s="18" t="s">
        <v>1364</v>
      </c>
      <c r="Y394" s="44" t="s">
        <v>240</v>
      </c>
      <c r="Z394" s="45" t="s">
        <v>1062</v>
      </c>
      <c r="AA394" s="3" t="s">
        <v>1624</v>
      </c>
      <c r="AB394" s="6"/>
    </row>
    <row r="395" spans="1:29" ht="25.5">
      <c r="A395" s="65" t="s">
        <v>1636</v>
      </c>
      <c r="B395" s="3" t="s">
        <v>1294</v>
      </c>
      <c r="C395" s="49" t="s">
        <v>961</v>
      </c>
      <c r="D395" s="49" t="s">
        <v>1598</v>
      </c>
      <c r="E395" s="3" t="s">
        <v>948</v>
      </c>
      <c r="F395" s="3"/>
      <c r="G395" s="3" t="s">
        <v>1421</v>
      </c>
      <c r="H395" s="15">
        <v>1981</v>
      </c>
      <c r="I395" s="22"/>
      <c r="J395" s="33">
        <v>29901</v>
      </c>
      <c r="K395" s="4"/>
      <c r="L395" s="33">
        <v>30372</v>
      </c>
      <c r="M395" s="4"/>
      <c r="N395" s="25">
        <v>1.25</v>
      </c>
      <c r="O395" s="25"/>
      <c r="P395" s="47"/>
      <c r="Q395" s="47"/>
      <c r="R395" s="47"/>
      <c r="S395" s="47"/>
      <c r="T395" s="22"/>
      <c r="U395" s="47"/>
      <c r="V395" s="47"/>
      <c r="W395" s="44"/>
      <c r="X395" s="44" t="s">
        <v>240</v>
      </c>
      <c r="Y395" s="44" t="s">
        <v>240</v>
      </c>
      <c r="Z395" s="45" t="s">
        <v>1062</v>
      </c>
      <c r="AA395" s="3"/>
      <c r="AB395" s="6"/>
      <c r="AC395" s="120"/>
    </row>
    <row r="396" spans="1:29" ht="25.5">
      <c r="A396" s="65" t="s">
        <v>1636</v>
      </c>
      <c r="B396" s="3" t="s">
        <v>1294</v>
      </c>
      <c r="C396" s="49" t="s">
        <v>961</v>
      </c>
      <c r="D396" s="9" t="s">
        <v>1166</v>
      </c>
      <c r="E396" s="9" t="s">
        <v>1167</v>
      </c>
      <c r="F396" s="27" t="s">
        <v>1418</v>
      </c>
      <c r="G396" s="27" t="s">
        <v>80</v>
      </c>
      <c r="H396" s="15">
        <v>1983</v>
      </c>
      <c r="I396" s="22"/>
      <c r="J396" s="33">
        <v>30508</v>
      </c>
      <c r="K396" s="4"/>
      <c r="L396" s="33">
        <v>31397</v>
      </c>
      <c r="M396" s="4"/>
      <c r="N396" s="25">
        <v>2.5</v>
      </c>
      <c r="O396" s="25" t="s">
        <v>245</v>
      </c>
      <c r="P396" s="47"/>
      <c r="Q396" s="47"/>
      <c r="R396" s="47"/>
      <c r="S396" s="47"/>
      <c r="T396" s="22"/>
      <c r="U396" s="47"/>
      <c r="V396" s="47"/>
      <c r="W396" s="44"/>
      <c r="X396" s="44" t="s">
        <v>240</v>
      </c>
      <c r="Y396" s="44" t="s">
        <v>240</v>
      </c>
      <c r="Z396" s="45" t="s">
        <v>1062</v>
      </c>
      <c r="AA396" s="3" t="s">
        <v>642</v>
      </c>
      <c r="AB396" s="6"/>
    </row>
    <row r="397" spans="1:29" ht="38.25">
      <c r="A397" s="65" t="s">
        <v>1636</v>
      </c>
      <c r="B397" s="3" t="s">
        <v>1294</v>
      </c>
      <c r="C397" s="49" t="s">
        <v>961</v>
      </c>
      <c r="D397" s="49" t="s">
        <v>1419</v>
      </c>
      <c r="E397" s="3" t="s">
        <v>563</v>
      </c>
      <c r="F397" s="27" t="s">
        <v>1380</v>
      </c>
      <c r="G397" s="27" t="s">
        <v>80</v>
      </c>
      <c r="H397" s="15">
        <v>1985</v>
      </c>
      <c r="I397" s="22"/>
      <c r="J397" s="33">
        <v>31397</v>
      </c>
      <c r="K397" s="4"/>
      <c r="L397" s="33">
        <v>35019</v>
      </c>
      <c r="M397" s="4"/>
      <c r="N397" s="25">
        <v>10</v>
      </c>
      <c r="O397" s="25"/>
      <c r="P397" s="44" t="s">
        <v>961</v>
      </c>
      <c r="Q397" s="47" t="s">
        <v>239</v>
      </c>
      <c r="R397" s="47"/>
      <c r="S397" s="47"/>
      <c r="T397" s="22">
        <v>11674</v>
      </c>
      <c r="U397" s="47">
        <f>85-31</f>
        <v>54</v>
      </c>
      <c r="V397" s="47">
        <v>64</v>
      </c>
      <c r="W397" s="44"/>
      <c r="X397" s="44" t="s">
        <v>240</v>
      </c>
      <c r="Y397" s="44" t="s">
        <v>240</v>
      </c>
      <c r="Z397" s="45" t="s">
        <v>1062</v>
      </c>
      <c r="AA397" s="3" t="s">
        <v>1219</v>
      </c>
      <c r="AB397" s="6"/>
    </row>
    <row r="398" spans="1:29" ht="25.5">
      <c r="A398" s="65" t="s">
        <v>1636</v>
      </c>
      <c r="B398" s="3" t="s">
        <v>1294</v>
      </c>
      <c r="C398" s="49" t="s">
        <v>961</v>
      </c>
      <c r="D398" s="49" t="s">
        <v>1202</v>
      </c>
      <c r="E398" s="3" t="s">
        <v>350</v>
      </c>
      <c r="F398" s="3" t="s">
        <v>1418</v>
      </c>
      <c r="G398" s="3" t="s">
        <v>80</v>
      </c>
      <c r="H398" s="15">
        <v>1995</v>
      </c>
      <c r="I398" s="22"/>
      <c r="J398" s="33">
        <v>35021</v>
      </c>
      <c r="K398" s="4"/>
      <c r="L398" s="33">
        <v>37375</v>
      </c>
      <c r="M398" s="4"/>
      <c r="N398" s="25">
        <v>6.5</v>
      </c>
      <c r="O398" s="25" t="s">
        <v>245</v>
      </c>
      <c r="P398" s="18" t="s">
        <v>351</v>
      </c>
      <c r="Q398" s="47" t="s">
        <v>239</v>
      </c>
      <c r="R398" s="18" t="s">
        <v>351</v>
      </c>
      <c r="S398" s="47" t="s">
        <v>239</v>
      </c>
      <c r="T398" s="25">
        <v>1954</v>
      </c>
      <c r="U398" s="47">
        <v>41</v>
      </c>
      <c r="V398" s="47">
        <v>48</v>
      </c>
      <c r="W398" s="47"/>
      <c r="X398" s="47"/>
      <c r="Y398" s="38" t="s">
        <v>1396</v>
      </c>
      <c r="Z398" s="45" t="s">
        <v>1062</v>
      </c>
      <c r="AA398" s="38" t="s">
        <v>33</v>
      </c>
      <c r="AB398" s="6"/>
    </row>
    <row r="399" spans="1:29" ht="25.5">
      <c r="A399" s="65" t="s">
        <v>1636</v>
      </c>
      <c r="B399" s="3" t="s">
        <v>1294</v>
      </c>
      <c r="C399" s="49" t="s">
        <v>961</v>
      </c>
      <c r="D399" s="49" t="s">
        <v>1687</v>
      </c>
      <c r="E399" s="3" t="s">
        <v>1688</v>
      </c>
      <c r="F399" s="3" t="s">
        <v>1593</v>
      </c>
      <c r="G399" s="3" t="s">
        <v>80</v>
      </c>
      <c r="H399" s="15">
        <v>2002</v>
      </c>
      <c r="I399" s="22">
        <v>37390</v>
      </c>
      <c r="J399" s="33">
        <v>37376</v>
      </c>
      <c r="K399" s="4"/>
      <c r="L399" s="33">
        <v>38447</v>
      </c>
      <c r="M399" s="4"/>
      <c r="N399" s="25">
        <v>3</v>
      </c>
      <c r="O399" s="25" t="s">
        <v>3</v>
      </c>
      <c r="P399" s="47"/>
      <c r="Q399" s="47"/>
      <c r="R399" s="47"/>
      <c r="S399" s="47"/>
      <c r="T399" s="22">
        <v>21429</v>
      </c>
      <c r="U399" s="47">
        <v>43</v>
      </c>
      <c r="V399" s="47">
        <v>46</v>
      </c>
      <c r="W399" s="47"/>
      <c r="X399" s="44" t="s">
        <v>240</v>
      </c>
      <c r="Y399" s="44" t="s">
        <v>1689</v>
      </c>
      <c r="Z399" s="45" t="s">
        <v>1062</v>
      </c>
      <c r="AA399" s="3"/>
      <c r="AB399" s="6"/>
    </row>
    <row r="400" spans="1:29">
      <c r="A400" s="65" t="s">
        <v>1636</v>
      </c>
      <c r="B400" s="3" t="s">
        <v>1294</v>
      </c>
      <c r="C400" s="49" t="s">
        <v>961</v>
      </c>
      <c r="D400" s="49" t="s">
        <v>1382</v>
      </c>
      <c r="E400" s="3" t="s">
        <v>352</v>
      </c>
      <c r="F400" s="3" t="s">
        <v>353</v>
      </c>
      <c r="G400" s="3"/>
      <c r="H400" s="15">
        <v>2005</v>
      </c>
      <c r="I400" s="33">
        <v>38447</v>
      </c>
      <c r="J400" s="33">
        <v>38442</v>
      </c>
      <c r="K400" s="4"/>
      <c r="L400" s="33">
        <v>40724</v>
      </c>
      <c r="M400" s="4"/>
      <c r="N400" s="25">
        <v>6.25</v>
      </c>
      <c r="O400" s="22" t="s">
        <v>245</v>
      </c>
      <c r="P400" s="44"/>
      <c r="Q400" s="44"/>
      <c r="R400" s="44" t="s">
        <v>709</v>
      </c>
      <c r="S400" s="44"/>
      <c r="T400" s="25">
        <v>1940</v>
      </c>
      <c r="U400" s="47">
        <v>65</v>
      </c>
      <c r="V400" s="47">
        <v>71</v>
      </c>
      <c r="W400" s="44"/>
      <c r="X400" s="44" t="s">
        <v>240</v>
      </c>
      <c r="Y400" s="44" t="s">
        <v>240</v>
      </c>
      <c r="Z400" s="45" t="s">
        <v>1062</v>
      </c>
      <c r="AA400" s="3" t="s">
        <v>33</v>
      </c>
      <c r="AB400" s="6"/>
    </row>
    <row r="401" spans="1:28" ht="25.5">
      <c r="A401" s="30" t="s">
        <v>545</v>
      </c>
      <c r="B401" s="38"/>
      <c r="C401" s="7" t="s">
        <v>961</v>
      </c>
      <c r="D401" s="7" t="s">
        <v>384</v>
      </c>
      <c r="E401" s="7" t="s">
        <v>385</v>
      </c>
      <c r="F401" s="38"/>
      <c r="G401" s="38"/>
      <c r="H401" s="13">
        <v>1935</v>
      </c>
      <c r="I401" s="13">
        <v>1935</v>
      </c>
      <c r="J401" s="32">
        <v>13026</v>
      </c>
      <c r="K401" s="7" t="s">
        <v>386</v>
      </c>
      <c r="L401" s="13"/>
      <c r="M401" s="7"/>
      <c r="N401" s="13"/>
      <c r="O401" s="38"/>
      <c r="P401" s="38"/>
      <c r="Q401" s="38"/>
      <c r="R401" s="111"/>
      <c r="S401" s="111"/>
      <c r="T401" s="111"/>
      <c r="U401" s="139"/>
      <c r="V401" s="139"/>
      <c r="W401" s="38"/>
      <c r="X401" s="38"/>
      <c r="Y401" s="38"/>
      <c r="Z401" s="7" t="s">
        <v>1062</v>
      </c>
      <c r="AA401" s="7" t="s">
        <v>547</v>
      </c>
      <c r="AB401" s="112"/>
    </row>
    <row r="402" spans="1:28">
      <c r="A402" s="30" t="s">
        <v>545</v>
      </c>
      <c r="B402" s="38"/>
      <c r="C402" s="7" t="s">
        <v>961</v>
      </c>
      <c r="D402" s="7" t="s">
        <v>1043</v>
      </c>
      <c r="E402" s="7" t="s">
        <v>948</v>
      </c>
      <c r="F402" s="38"/>
      <c r="G402" s="38"/>
      <c r="H402" s="13">
        <v>1946</v>
      </c>
      <c r="I402" s="13">
        <v>1946</v>
      </c>
      <c r="J402" s="32">
        <v>17036</v>
      </c>
      <c r="K402" s="7" t="s">
        <v>1044</v>
      </c>
      <c r="L402" s="32">
        <v>17178</v>
      </c>
      <c r="M402" s="7" t="s">
        <v>359</v>
      </c>
      <c r="N402" s="13">
        <v>0.4</v>
      </c>
      <c r="O402" s="38"/>
      <c r="P402" s="38"/>
      <c r="Q402" s="38"/>
      <c r="R402" s="111"/>
      <c r="S402" s="111"/>
      <c r="T402" s="111"/>
      <c r="U402" s="139"/>
      <c r="V402" s="139"/>
      <c r="W402" s="38"/>
      <c r="X402" s="38"/>
      <c r="Y402" s="38"/>
      <c r="Z402" s="7" t="s">
        <v>1062</v>
      </c>
      <c r="AA402" s="3" t="s">
        <v>1507</v>
      </c>
      <c r="AB402" s="112"/>
    </row>
    <row r="403" spans="1:28" ht="25.5">
      <c r="A403" s="30" t="s">
        <v>545</v>
      </c>
      <c r="B403" s="38"/>
      <c r="C403" s="7" t="s">
        <v>961</v>
      </c>
      <c r="D403" s="7" t="s">
        <v>1498</v>
      </c>
      <c r="E403" s="7" t="s">
        <v>948</v>
      </c>
      <c r="F403" s="38"/>
      <c r="G403" s="38"/>
      <c r="H403" s="13">
        <v>1950</v>
      </c>
      <c r="I403" s="13">
        <v>1950</v>
      </c>
      <c r="J403" s="32">
        <v>18518</v>
      </c>
      <c r="K403" s="7" t="s">
        <v>378</v>
      </c>
      <c r="L403" s="23">
        <v>20183</v>
      </c>
      <c r="M403" s="7" t="s">
        <v>1238</v>
      </c>
      <c r="N403" s="13">
        <v>4.5</v>
      </c>
      <c r="O403" s="38"/>
      <c r="P403" s="38"/>
      <c r="Q403" s="38"/>
      <c r="R403" s="111"/>
      <c r="S403" s="111"/>
      <c r="T403" s="111"/>
      <c r="U403" s="139"/>
      <c r="V403" s="139"/>
      <c r="W403" s="38"/>
      <c r="X403" s="38"/>
      <c r="Y403" s="38"/>
      <c r="Z403" s="7" t="s">
        <v>1062</v>
      </c>
      <c r="AA403" s="7" t="s">
        <v>1136</v>
      </c>
      <c r="AB403" s="112"/>
    </row>
    <row r="404" spans="1:28" ht="25.5">
      <c r="A404" s="30" t="s">
        <v>545</v>
      </c>
      <c r="B404" s="38"/>
      <c r="C404" s="7" t="s">
        <v>961</v>
      </c>
      <c r="D404" s="7" t="s">
        <v>1498</v>
      </c>
      <c r="E404" s="7" t="s">
        <v>948</v>
      </c>
      <c r="F404" s="38"/>
      <c r="G404" s="38"/>
      <c r="H404" s="13">
        <v>1956</v>
      </c>
      <c r="I404" s="13">
        <v>1956</v>
      </c>
      <c r="J404" s="32">
        <v>20486</v>
      </c>
      <c r="K404" s="7" t="s">
        <v>1239</v>
      </c>
      <c r="L404" s="23">
        <v>22610</v>
      </c>
      <c r="M404" s="7" t="s">
        <v>1240</v>
      </c>
      <c r="N404" s="13">
        <v>6</v>
      </c>
      <c r="O404" s="38"/>
      <c r="P404" s="38"/>
      <c r="Q404" s="38"/>
      <c r="R404" s="111"/>
      <c r="S404" s="111"/>
      <c r="T404" s="111"/>
      <c r="U404" s="139"/>
      <c r="V404" s="139"/>
      <c r="W404" s="38"/>
      <c r="X404" s="38"/>
      <c r="Y404" s="38"/>
      <c r="Z404" s="7" t="s">
        <v>1062</v>
      </c>
      <c r="AA404" s="7" t="s">
        <v>412</v>
      </c>
      <c r="AB404" s="112"/>
    </row>
    <row r="405" spans="1:28" ht="51">
      <c r="A405" s="30" t="s">
        <v>545</v>
      </c>
      <c r="B405" s="38"/>
      <c r="C405" s="7" t="s">
        <v>961</v>
      </c>
      <c r="D405" s="7" t="s">
        <v>1499</v>
      </c>
      <c r="E405" s="7" t="s">
        <v>948</v>
      </c>
      <c r="F405" s="38"/>
      <c r="G405" s="38"/>
      <c r="H405" s="13">
        <v>1962</v>
      </c>
      <c r="I405" s="13">
        <v>1962</v>
      </c>
      <c r="J405" s="32">
        <v>22834</v>
      </c>
      <c r="K405" s="7" t="s">
        <v>470</v>
      </c>
      <c r="L405" s="23">
        <v>24402</v>
      </c>
      <c r="M405" s="7" t="s">
        <v>471</v>
      </c>
      <c r="N405" s="13">
        <v>4.25</v>
      </c>
      <c r="O405" s="38"/>
      <c r="P405" s="38"/>
      <c r="Q405" s="38"/>
      <c r="R405" s="111"/>
      <c r="S405" s="111"/>
      <c r="T405" s="111"/>
      <c r="U405" s="139"/>
      <c r="V405" s="139"/>
      <c r="W405" s="38"/>
      <c r="X405" s="38"/>
      <c r="Y405" s="38"/>
      <c r="Z405" s="7" t="s">
        <v>1062</v>
      </c>
      <c r="AA405" s="7" t="s">
        <v>920</v>
      </c>
      <c r="AB405" s="112"/>
    </row>
    <row r="406" spans="1:28" ht="25.5">
      <c r="A406" s="30" t="s">
        <v>545</v>
      </c>
      <c r="B406" s="38"/>
      <c r="C406" s="7" t="s">
        <v>961</v>
      </c>
      <c r="D406" s="7" t="s">
        <v>1500</v>
      </c>
      <c r="E406" s="7" t="s">
        <v>948</v>
      </c>
      <c r="F406" s="38"/>
      <c r="G406" s="38"/>
      <c r="H406" s="13">
        <v>1966</v>
      </c>
      <c r="I406" s="13">
        <v>1966</v>
      </c>
      <c r="J406" s="32">
        <v>24402</v>
      </c>
      <c r="K406" s="7" t="s">
        <v>471</v>
      </c>
      <c r="L406" s="23">
        <v>25604</v>
      </c>
      <c r="M406" s="7" t="s">
        <v>1633</v>
      </c>
      <c r="N406" s="13">
        <v>2</v>
      </c>
      <c r="O406" s="38"/>
      <c r="P406" s="38"/>
      <c r="Q406" s="38"/>
      <c r="R406" s="111"/>
      <c r="S406" s="111"/>
      <c r="T406" s="111"/>
      <c r="U406" s="139"/>
      <c r="V406" s="139"/>
      <c r="W406" s="38"/>
      <c r="X406" s="38"/>
      <c r="Y406" s="38"/>
      <c r="Z406" s="7" t="s">
        <v>1062</v>
      </c>
      <c r="AA406" s="7" t="s">
        <v>1632</v>
      </c>
      <c r="AB406" s="112"/>
    </row>
    <row r="407" spans="1:28" ht="25.5">
      <c r="A407" s="30" t="s">
        <v>545</v>
      </c>
      <c r="B407" s="38"/>
      <c r="C407" s="7" t="s">
        <v>961</v>
      </c>
      <c r="D407" s="7" t="s">
        <v>1501</v>
      </c>
      <c r="E407" s="7" t="s">
        <v>948</v>
      </c>
      <c r="F407" s="38"/>
      <c r="G407" s="38"/>
      <c r="H407" s="13">
        <v>1970</v>
      </c>
      <c r="I407" s="13">
        <v>1970</v>
      </c>
      <c r="J407" s="32">
        <v>25885</v>
      </c>
      <c r="K407" s="7" t="s">
        <v>472</v>
      </c>
      <c r="L407" s="13" t="s">
        <v>544</v>
      </c>
      <c r="M407" s="7" t="s">
        <v>544</v>
      </c>
      <c r="N407" s="13"/>
      <c r="O407" s="38"/>
      <c r="P407" s="38"/>
      <c r="Q407" s="38"/>
      <c r="R407" s="111"/>
      <c r="S407" s="111"/>
      <c r="T407" s="111"/>
      <c r="U407" s="139"/>
      <c r="V407" s="139"/>
      <c r="W407" s="38"/>
      <c r="X407" s="38"/>
      <c r="Y407" s="38"/>
      <c r="Z407" s="7" t="s">
        <v>1062</v>
      </c>
      <c r="AA407" s="7" t="s">
        <v>1599</v>
      </c>
      <c r="AB407" s="112"/>
    </row>
    <row r="408" spans="1:28" ht="25.5">
      <c r="A408" s="65" t="s">
        <v>1636</v>
      </c>
      <c r="B408" s="3" t="s">
        <v>1295</v>
      </c>
      <c r="C408" s="7" t="s">
        <v>966</v>
      </c>
      <c r="D408" s="49" t="s">
        <v>924</v>
      </c>
      <c r="E408" s="3" t="s">
        <v>923</v>
      </c>
      <c r="F408" s="3" t="s">
        <v>568</v>
      </c>
      <c r="G408" s="52" t="s">
        <v>80</v>
      </c>
      <c r="H408" s="15">
        <v>1933</v>
      </c>
      <c r="I408" s="22"/>
      <c r="J408" s="48">
        <v>12171</v>
      </c>
      <c r="K408" s="38"/>
      <c r="L408" s="33">
        <v>12943</v>
      </c>
      <c r="M408" s="4" t="s">
        <v>925</v>
      </c>
      <c r="N408" s="25">
        <v>2.1</v>
      </c>
      <c r="O408" s="22"/>
      <c r="P408" s="44"/>
      <c r="Q408" s="44"/>
      <c r="R408" s="44"/>
      <c r="S408" s="44"/>
      <c r="T408" s="25"/>
      <c r="U408" s="47"/>
      <c r="V408" s="47"/>
      <c r="W408" s="44"/>
      <c r="X408" s="44" t="s">
        <v>240</v>
      </c>
      <c r="Y408" s="44" t="s">
        <v>240</v>
      </c>
      <c r="Z408" s="45" t="s">
        <v>1062</v>
      </c>
      <c r="AA408" s="3" t="s">
        <v>926</v>
      </c>
      <c r="AB408" s="6"/>
    </row>
    <row r="409" spans="1:28" ht="102">
      <c r="A409" s="65" t="s">
        <v>1636</v>
      </c>
      <c r="B409" s="3" t="s">
        <v>1295</v>
      </c>
      <c r="C409" s="7" t="s">
        <v>966</v>
      </c>
      <c r="D409" s="49" t="s">
        <v>927</v>
      </c>
      <c r="E409" s="3" t="s">
        <v>1191</v>
      </c>
      <c r="F409" s="3" t="s">
        <v>258</v>
      </c>
      <c r="G409" s="3" t="s">
        <v>631</v>
      </c>
      <c r="H409" s="15">
        <v>1935</v>
      </c>
      <c r="I409" s="22"/>
      <c r="J409" s="33">
        <v>12943</v>
      </c>
      <c r="K409" s="4" t="s">
        <v>925</v>
      </c>
      <c r="L409" s="33"/>
      <c r="M409" s="28">
        <v>1937</v>
      </c>
      <c r="N409" s="25">
        <v>2</v>
      </c>
      <c r="O409" s="22"/>
      <c r="P409" s="44" t="s">
        <v>176</v>
      </c>
      <c r="Q409" s="44" t="s">
        <v>240</v>
      </c>
      <c r="R409" s="44"/>
      <c r="S409" s="44"/>
      <c r="T409" s="141" t="s">
        <v>1921</v>
      </c>
      <c r="U409" s="47">
        <v>39</v>
      </c>
      <c r="V409" s="47">
        <v>42</v>
      </c>
      <c r="W409" s="44"/>
      <c r="X409" s="38" t="s">
        <v>179</v>
      </c>
      <c r="Y409" s="44" t="s">
        <v>240</v>
      </c>
      <c r="Z409" s="45" t="s">
        <v>1062</v>
      </c>
      <c r="AA409" s="3" t="s">
        <v>1848</v>
      </c>
      <c r="AB409" s="6"/>
    </row>
    <row r="410" spans="1:28" ht="25.5">
      <c r="A410" s="65" t="s">
        <v>1636</v>
      </c>
      <c r="B410" s="3" t="s">
        <v>1295</v>
      </c>
      <c r="C410" s="7" t="s">
        <v>966</v>
      </c>
      <c r="D410" s="49" t="s">
        <v>256</v>
      </c>
      <c r="E410" s="3" t="s">
        <v>257</v>
      </c>
      <c r="F410" s="3" t="s">
        <v>258</v>
      </c>
      <c r="G410" s="3" t="s">
        <v>80</v>
      </c>
      <c r="H410" s="15">
        <v>1937</v>
      </c>
      <c r="I410" s="22"/>
      <c r="J410" s="15">
        <v>1937</v>
      </c>
      <c r="K410" s="4"/>
      <c r="L410" s="33">
        <v>14010</v>
      </c>
      <c r="M410" s="4" t="s">
        <v>98</v>
      </c>
      <c r="N410" s="25">
        <v>1</v>
      </c>
      <c r="O410" s="22"/>
      <c r="P410" s="44"/>
      <c r="Q410" s="44"/>
      <c r="R410" s="44"/>
      <c r="S410" s="44"/>
      <c r="T410" s="22"/>
      <c r="U410" s="47"/>
      <c r="V410" s="47"/>
      <c r="W410" s="44"/>
      <c r="X410" s="44"/>
      <c r="Y410" s="44" t="s">
        <v>240</v>
      </c>
      <c r="Z410" s="45" t="s">
        <v>1062</v>
      </c>
      <c r="AA410" s="3" t="s">
        <v>259</v>
      </c>
      <c r="AB410" s="6"/>
    </row>
    <row r="411" spans="1:28" ht="140.25">
      <c r="A411" s="65" t="s">
        <v>1636</v>
      </c>
      <c r="B411" s="3" t="s">
        <v>1295</v>
      </c>
      <c r="C411" s="7" t="s">
        <v>966</v>
      </c>
      <c r="D411" s="49" t="s">
        <v>261</v>
      </c>
      <c r="E411" s="3" t="s">
        <v>648</v>
      </c>
      <c r="F411" s="3" t="s">
        <v>1418</v>
      </c>
      <c r="G411" s="3" t="s">
        <v>80</v>
      </c>
      <c r="H411" s="15">
        <v>1938</v>
      </c>
      <c r="I411" s="22"/>
      <c r="J411" s="33">
        <v>14010</v>
      </c>
      <c r="K411" s="4" t="s">
        <v>98</v>
      </c>
      <c r="L411" s="33">
        <v>15006</v>
      </c>
      <c r="M411" s="4" t="s">
        <v>758</v>
      </c>
      <c r="N411" s="25">
        <f>33/12</f>
        <v>2.75</v>
      </c>
      <c r="O411" s="22"/>
      <c r="P411" s="44" t="s">
        <v>1777</v>
      </c>
      <c r="Q411" s="44" t="s">
        <v>240</v>
      </c>
      <c r="R411" s="44"/>
      <c r="S411" s="44"/>
      <c r="T411" s="22">
        <v>224</v>
      </c>
      <c r="U411" s="47">
        <v>37</v>
      </c>
      <c r="V411" s="47">
        <v>40</v>
      </c>
      <c r="W411" s="22">
        <v>26744</v>
      </c>
      <c r="X411" s="38" t="s">
        <v>647</v>
      </c>
      <c r="Y411" s="44" t="s">
        <v>240</v>
      </c>
      <c r="Z411" s="45" t="s">
        <v>1062</v>
      </c>
      <c r="AA411" s="3" t="s">
        <v>1776</v>
      </c>
      <c r="AB411" s="6" t="s">
        <v>1778</v>
      </c>
    </row>
    <row r="412" spans="1:28" ht="25.5">
      <c r="A412" s="65" t="s">
        <v>1636</v>
      </c>
      <c r="B412" s="3" t="s">
        <v>1295</v>
      </c>
      <c r="C412" s="7" t="s">
        <v>966</v>
      </c>
      <c r="D412" s="49" t="s">
        <v>1471</v>
      </c>
      <c r="E412" s="3" t="s">
        <v>948</v>
      </c>
      <c r="F412" s="3"/>
      <c r="G412" s="3" t="s">
        <v>1421</v>
      </c>
      <c r="H412" s="15">
        <v>1941</v>
      </c>
      <c r="I412" s="22"/>
      <c r="J412" s="33">
        <v>15006</v>
      </c>
      <c r="K412" s="4" t="s">
        <v>758</v>
      </c>
      <c r="L412" s="23">
        <v>16403</v>
      </c>
      <c r="M412" s="32" t="s">
        <v>171</v>
      </c>
      <c r="N412" s="25">
        <v>3.8</v>
      </c>
      <c r="O412" s="22"/>
      <c r="P412" s="44"/>
      <c r="Q412" s="44"/>
      <c r="R412" s="44"/>
      <c r="S412" s="44"/>
      <c r="T412" s="22"/>
      <c r="U412" s="47"/>
      <c r="V412" s="47"/>
      <c r="W412" s="44"/>
      <c r="X412" s="44" t="s">
        <v>240</v>
      </c>
      <c r="Y412" s="44" t="s">
        <v>240</v>
      </c>
      <c r="Z412" s="45" t="s">
        <v>1062</v>
      </c>
      <c r="AA412" s="3" t="s">
        <v>172</v>
      </c>
      <c r="AB412" s="6"/>
    </row>
    <row r="413" spans="1:28" ht="25.5">
      <c r="A413" s="65" t="s">
        <v>1636</v>
      </c>
      <c r="B413" s="3" t="s">
        <v>1295</v>
      </c>
      <c r="C413" s="7" t="s">
        <v>966</v>
      </c>
      <c r="D413" s="49" t="s">
        <v>173</v>
      </c>
      <c r="E413" s="3" t="s">
        <v>174</v>
      </c>
      <c r="F413" s="3" t="s">
        <v>568</v>
      </c>
      <c r="G413" s="52" t="s">
        <v>80</v>
      </c>
      <c r="H413" s="15">
        <v>1944</v>
      </c>
      <c r="I413" s="22"/>
      <c r="J413" s="23">
        <v>16403</v>
      </c>
      <c r="K413" s="32" t="s">
        <v>171</v>
      </c>
      <c r="L413" s="43">
        <v>1946</v>
      </c>
      <c r="M413" s="32"/>
      <c r="N413" s="25">
        <v>1.1000000000000001</v>
      </c>
      <c r="O413" s="22"/>
      <c r="P413" s="44"/>
      <c r="Q413" s="44"/>
      <c r="R413" s="44"/>
      <c r="S413" s="44"/>
      <c r="T413" s="22"/>
      <c r="U413" s="47"/>
      <c r="V413" s="47"/>
      <c r="W413" s="44"/>
      <c r="X413" s="44" t="s">
        <v>240</v>
      </c>
      <c r="Y413" s="44" t="s">
        <v>240</v>
      </c>
      <c r="Z413" s="45" t="s">
        <v>1062</v>
      </c>
      <c r="AA413" s="3" t="s">
        <v>310</v>
      </c>
      <c r="AB413" s="6"/>
    </row>
    <row r="414" spans="1:28" ht="25.5">
      <c r="A414" s="65" t="s">
        <v>1636</v>
      </c>
      <c r="B414" s="3" t="s">
        <v>1295</v>
      </c>
      <c r="C414" s="7" t="s">
        <v>966</v>
      </c>
      <c r="D414" s="7" t="s">
        <v>1289</v>
      </c>
      <c r="E414" s="7" t="s">
        <v>320</v>
      </c>
      <c r="F414" s="7" t="s">
        <v>568</v>
      </c>
      <c r="G414" s="52" t="s">
        <v>80</v>
      </c>
      <c r="H414" s="13">
        <v>1946</v>
      </c>
      <c r="I414" s="13"/>
      <c r="J414" s="32">
        <v>16845</v>
      </c>
      <c r="K414" s="7" t="s">
        <v>1288</v>
      </c>
      <c r="L414" s="32">
        <v>17490</v>
      </c>
      <c r="M414" s="7" t="s">
        <v>759</v>
      </c>
      <c r="N414" s="13">
        <v>1.75</v>
      </c>
      <c r="O414" s="13"/>
      <c r="P414" s="7"/>
      <c r="Q414" s="7"/>
      <c r="R414" s="7"/>
      <c r="S414" s="7"/>
      <c r="T414" s="13"/>
      <c r="U414" s="50"/>
      <c r="V414" s="50"/>
      <c r="W414" s="7"/>
      <c r="X414" s="7" t="s">
        <v>240</v>
      </c>
      <c r="Y414" s="7" t="s">
        <v>240</v>
      </c>
      <c r="Z414" s="45" t="s">
        <v>1062</v>
      </c>
      <c r="AA414" s="9" t="s">
        <v>926</v>
      </c>
      <c r="AB414" s="42"/>
    </row>
    <row r="415" spans="1:28" ht="89.25">
      <c r="A415" s="65" t="s">
        <v>1636</v>
      </c>
      <c r="B415" s="3" t="s">
        <v>1295</v>
      </c>
      <c r="C415" s="7" t="s">
        <v>966</v>
      </c>
      <c r="D415" s="7" t="s">
        <v>1121</v>
      </c>
      <c r="E415" s="7" t="s">
        <v>928</v>
      </c>
      <c r="F415" s="7" t="s">
        <v>1380</v>
      </c>
      <c r="G415" s="7" t="s">
        <v>80</v>
      </c>
      <c r="H415" s="13">
        <v>1947</v>
      </c>
      <c r="I415" s="13"/>
      <c r="J415" s="32">
        <v>17490</v>
      </c>
      <c r="K415" s="7" t="s">
        <v>759</v>
      </c>
      <c r="L415" s="32">
        <v>18295</v>
      </c>
      <c r="M415" s="7" t="s">
        <v>760</v>
      </c>
      <c r="N415" s="13">
        <v>2.25</v>
      </c>
      <c r="O415" s="13"/>
      <c r="P415" s="45" t="s">
        <v>334</v>
      </c>
      <c r="Q415" s="45" t="s">
        <v>240</v>
      </c>
      <c r="R415" s="45"/>
      <c r="S415" s="45"/>
      <c r="T415" s="22">
        <v>5266</v>
      </c>
      <c r="U415" s="47">
        <f>47-14</f>
        <v>33</v>
      </c>
      <c r="V415" s="47">
        <v>35</v>
      </c>
      <c r="W415" s="44">
        <v>25989</v>
      </c>
      <c r="X415" s="18" t="s">
        <v>621</v>
      </c>
      <c r="Y415" s="7" t="s">
        <v>240</v>
      </c>
      <c r="Z415" s="45" t="s">
        <v>1062</v>
      </c>
      <c r="AA415" s="9" t="s">
        <v>597</v>
      </c>
      <c r="AB415" s="42" t="s">
        <v>1052</v>
      </c>
    </row>
    <row r="416" spans="1:28" ht="25.5">
      <c r="A416" s="65" t="s">
        <v>1636</v>
      </c>
      <c r="B416" s="3" t="s">
        <v>1295</v>
      </c>
      <c r="C416" s="7" t="s">
        <v>966</v>
      </c>
      <c r="D416" s="7" t="s">
        <v>1124</v>
      </c>
      <c r="E416" s="7" t="s">
        <v>1123</v>
      </c>
      <c r="F416" s="7" t="s">
        <v>1418</v>
      </c>
      <c r="G416" s="7" t="s">
        <v>80</v>
      </c>
      <c r="H416" s="13">
        <v>1950</v>
      </c>
      <c r="I416" s="13"/>
      <c r="J416" s="32">
        <v>18295</v>
      </c>
      <c r="K416" s="7" t="s">
        <v>760</v>
      </c>
      <c r="L416" s="32">
        <v>18678</v>
      </c>
      <c r="M416" s="7" t="s">
        <v>761</v>
      </c>
      <c r="N416" s="13">
        <v>1</v>
      </c>
      <c r="O416" s="13"/>
      <c r="P416" s="7"/>
      <c r="Q416" s="7"/>
      <c r="R416" s="7"/>
      <c r="S416" s="7"/>
      <c r="T416" s="13"/>
      <c r="U416" s="50"/>
      <c r="V416" s="50"/>
      <c r="W416" s="7"/>
      <c r="X416" s="7" t="s">
        <v>240</v>
      </c>
      <c r="Y416" s="7" t="s">
        <v>240</v>
      </c>
      <c r="Z416" s="45" t="s">
        <v>1062</v>
      </c>
      <c r="AA416" s="9" t="s">
        <v>1052</v>
      </c>
      <c r="AB416" s="42"/>
    </row>
    <row r="417" spans="1:36" ht="140.25">
      <c r="A417" s="65" t="s">
        <v>1636</v>
      </c>
      <c r="B417" s="3" t="s">
        <v>1295</v>
      </c>
      <c r="C417" s="7" t="s">
        <v>966</v>
      </c>
      <c r="D417" s="7" t="s">
        <v>1184</v>
      </c>
      <c r="E417" s="7" t="s">
        <v>167</v>
      </c>
      <c r="F417" s="7" t="s">
        <v>1418</v>
      </c>
      <c r="G417" s="7" t="s">
        <v>631</v>
      </c>
      <c r="H417" s="13">
        <v>1951</v>
      </c>
      <c r="I417" s="13"/>
      <c r="J417" s="32">
        <v>18678</v>
      </c>
      <c r="K417" s="7" t="s">
        <v>761</v>
      </c>
      <c r="L417" s="32">
        <v>20905</v>
      </c>
      <c r="M417" s="36" t="s">
        <v>995</v>
      </c>
      <c r="N417" s="13">
        <v>6</v>
      </c>
      <c r="O417" s="13"/>
      <c r="P417" s="7" t="s">
        <v>166</v>
      </c>
      <c r="Q417" s="7" t="s">
        <v>240</v>
      </c>
      <c r="R417" s="7"/>
      <c r="S417" s="7"/>
      <c r="T417" s="13" t="s">
        <v>1920</v>
      </c>
      <c r="U417" s="50">
        <v>51</v>
      </c>
      <c r="V417" s="50">
        <v>57</v>
      </c>
      <c r="W417" s="7"/>
      <c r="X417" s="7" t="s">
        <v>165</v>
      </c>
      <c r="Y417" s="7" t="s">
        <v>240</v>
      </c>
      <c r="Z417" s="45" t="s">
        <v>1062</v>
      </c>
      <c r="AA417" s="9" t="s">
        <v>110</v>
      </c>
      <c r="AB417" s="42" t="s">
        <v>1870</v>
      </c>
    </row>
    <row r="418" spans="1:36" ht="63.75">
      <c r="A418" s="65" t="s">
        <v>1636</v>
      </c>
      <c r="B418" s="3" t="s">
        <v>1295</v>
      </c>
      <c r="C418" s="7" t="s">
        <v>966</v>
      </c>
      <c r="D418" s="7" t="s">
        <v>1119</v>
      </c>
      <c r="E418" s="7" t="s">
        <v>588</v>
      </c>
      <c r="F418" s="45" t="s">
        <v>1418</v>
      </c>
      <c r="G418" s="7" t="s">
        <v>80</v>
      </c>
      <c r="H418" s="13">
        <v>1957</v>
      </c>
      <c r="I418" s="13"/>
      <c r="J418" s="32">
        <v>20905</v>
      </c>
      <c r="K418" s="36" t="s">
        <v>995</v>
      </c>
      <c r="L418" s="32">
        <v>22374</v>
      </c>
      <c r="M418" s="7" t="s">
        <v>762</v>
      </c>
      <c r="N418" s="13">
        <v>4</v>
      </c>
      <c r="O418" s="13"/>
      <c r="P418" s="45" t="s">
        <v>1019</v>
      </c>
      <c r="Q418" s="45" t="s">
        <v>239</v>
      </c>
      <c r="R418" s="45" t="s">
        <v>1871</v>
      </c>
      <c r="S418" s="45" t="s">
        <v>240</v>
      </c>
      <c r="T418" s="22">
        <v>3615</v>
      </c>
      <c r="U418" s="50">
        <v>47</v>
      </c>
      <c r="V418" s="50">
        <v>51</v>
      </c>
      <c r="W418" s="7"/>
      <c r="X418" s="7" t="s">
        <v>587</v>
      </c>
      <c r="Y418" s="7" t="s">
        <v>240</v>
      </c>
      <c r="Z418" s="45" t="s">
        <v>1062</v>
      </c>
      <c r="AA418" s="9" t="s">
        <v>1018</v>
      </c>
      <c r="AB418" s="42" t="s">
        <v>1052</v>
      </c>
    </row>
    <row r="419" spans="1:36">
      <c r="A419" s="65" t="s">
        <v>1636</v>
      </c>
      <c r="B419" s="3" t="s">
        <v>1295</v>
      </c>
      <c r="C419" s="7" t="s">
        <v>966</v>
      </c>
      <c r="D419" s="7" t="s">
        <v>1120</v>
      </c>
      <c r="E419" s="7" t="s">
        <v>718</v>
      </c>
      <c r="F419" s="7" t="s">
        <v>568</v>
      </c>
      <c r="G419" s="52" t="s">
        <v>80</v>
      </c>
      <c r="H419" s="13">
        <v>1961</v>
      </c>
      <c r="I419" s="13"/>
      <c r="J419" s="32">
        <v>22374</v>
      </c>
      <c r="K419" s="7" t="s">
        <v>762</v>
      </c>
      <c r="L419" s="32">
        <v>22700</v>
      </c>
      <c r="M419" s="7" t="s">
        <v>763</v>
      </c>
      <c r="N419" s="13">
        <v>1</v>
      </c>
      <c r="O419" s="13"/>
      <c r="P419" s="7"/>
      <c r="Q419" s="7"/>
      <c r="R419" s="7"/>
      <c r="S419" s="7"/>
      <c r="T419" s="13"/>
      <c r="U419" s="50"/>
      <c r="V419" s="50"/>
      <c r="W419" s="7"/>
      <c r="X419" s="7" t="s">
        <v>240</v>
      </c>
      <c r="Y419" s="7" t="s">
        <v>240</v>
      </c>
      <c r="Z419" s="45" t="s">
        <v>1062</v>
      </c>
      <c r="AA419" s="9" t="s">
        <v>1599</v>
      </c>
      <c r="AB419" s="42" t="s">
        <v>1052</v>
      </c>
    </row>
    <row r="420" spans="1:36" ht="76.5">
      <c r="A420" s="65" t="s">
        <v>1636</v>
      </c>
      <c r="B420" s="3" t="s">
        <v>1295</v>
      </c>
      <c r="C420" s="7" t="s">
        <v>966</v>
      </c>
      <c r="D420" s="7" t="s">
        <v>1085</v>
      </c>
      <c r="E420" s="45" t="s">
        <v>895</v>
      </c>
      <c r="F420" s="45" t="s">
        <v>1593</v>
      </c>
      <c r="G420" s="3" t="s">
        <v>80</v>
      </c>
      <c r="H420" s="3">
        <v>1962</v>
      </c>
      <c r="I420" s="13"/>
      <c r="J420" s="32">
        <v>22700</v>
      </c>
      <c r="K420" s="7" t="s">
        <v>763</v>
      </c>
      <c r="L420" s="32">
        <v>23378</v>
      </c>
      <c r="M420" s="7" t="s">
        <v>764</v>
      </c>
      <c r="N420" s="13">
        <v>1.9</v>
      </c>
      <c r="O420" s="13"/>
      <c r="P420" s="45" t="s">
        <v>1001</v>
      </c>
      <c r="Q420" s="45" t="s">
        <v>239</v>
      </c>
      <c r="R420" s="45"/>
      <c r="S420" s="45"/>
      <c r="T420" s="22">
        <v>2755</v>
      </c>
      <c r="U420" s="50">
        <v>54</v>
      </c>
      <c r="V420" s="50">
        <v>56</v>
      </c>
      <c r="W420" s="7"/>
      <c r="X420" s="7" t="s">
        <v>405</v>
      </c>
      <c r="Y420" s="7" t="s">
        <v>240</v>
      </c>
      <c r="Z420" s="45" t="s">
        <v>1062</v>
      </c>
      <c r="AA420" s="9" t="s">
        <v>1000</v>
      </c>
      <c r="AB420" s="42" t="s">
        <v>1052</v>
      </c>
    </row>
    <row r="421" spans="1:36" ht="25.5">
      <c r="A421" s="65" t="s">
        <v>1636</v>
      </c>
      <c r="B421" s="3" t="s">
        <v>1295</v>
      </c>
      <c r="C421" s="7" t="s">
        <v>966</v>
      </c>
      <c r="D421" s="7" t="s">
        <v>1084</v>
      </c>
      <c r="E421" s="7" t="s">
        <v>948</v>
      </c>
      <c r="F421" s="7"/>
      <c r="G421" s="7" t="s">
        <v>1421</v>
      </c>
      <c r="H421" s="13">
        <v>1964</v>
      </c>
      <c r="I421" s="32">
        <v>23378</v>
      </c>
      <c r="J421" s="32">
        <v>23378</v>
      </c>
      <c r="K421" s="7" t="s">
        <v>764</v>
      </c>
      <c r="L421" s="32">
        <v>25293</v>
      </c>
      <c r="M421" s="7" t="s">
        <v>765</v>
      </c>
      <c r="N421" s="13">
        <v>5.2</v>
      </c>
      <c r="O421" s="13"/>
      <c r="P421" s="7"/>
      <c r="Q421" s="7"/>
      <c r="R421" s="7"/>
      <c r="S421" s="7"/>
      <c r="T421" s="13"/>
      <c r="U421" s="50"/>
      <c r="V421" s="50"/>
      <c r="W421" s="7"/>
      <c r="X421" s="7" t="s">
        <v>240</v>
      </c>
      <c r="Y421" s="7" t="s">
        <v>240</v>
      </c>
      <c r="Z421" s="45" t="s">
        <v>1062</v>
      </c>
      <c r="AA421" s="9" t="s">
        <v>1370</v>
      </c>
      <c r="AB421" s="42" t="s">
        <v>667</v>
      </c>
    </row>
    <row r="422" spans="1:36" ht="25.5">
      <c r="A422" s="65" t="s">
        <v>1636</v>
      </c>
      <c r="B422" s="3" t="s">
        <v>1295</v>
      </c>
      <c r="C422" s="7" t="s">
        <v>966</v>
      </c>
      <c r="D422" s="7" t="s">
        <v>1122</v>
      </c>
      <c r="E422" s="7" t="s">
        <v>814</v>
      </c>
      <c r="F422" s="7" t="s">
        <v>568</v>
      </c>
      <c r="G422" s="52" t="s">
        <v>80</v>
      </c>
      <c r="H422" s="13">
        <v>1969</v>
      </c>
      <c r="I422" s="21">
        <v>25303</v>
      </c>
      <c r="J422" s="32">
        <v>25293</v>
      </c>
      <c r="K422" s="7" t="s">
        <v>765</v>
      </c>
      <c r="L422" s="32">
        <v>27130</v>
      </c>
      <c r="M422" s="7" t="s">
        <v>766</v>
      </c>
      <c r="N422" s="13">
        <v>5</v>
      </c>
      <c r="O422" s="13"/>
      <c r="P422" s="7"/>
      <c r="Q422" s="7"/>
      <c r="R422" s="7"/>
      <c r="S422" s="7"/>
      <c r="T422" s="13"/>
      <c r="U422" s="50"/>
      <c r="V422" s="50"/>
      <c r="W422" s="7"/>
      <c r="X422" s="7" t="s">
        <v>240</v>
      </c>
      <c r="Y422" s="7" t="s">
        <v>240</v>
      </c>
      <c r="Z422" s="45" t="s">
        <v>1062</v>
      </c>
      <c r="AA422" s="9" t="s">
        <v>1599</v>
      </c>
      <c r="AB422" s="42" t="s">
        <v>1052</v>
      </c>
    </row>
    <row r="423" spans="1:36" ht="38.25">
      <c r="A423" s="65" t="s">
        <v>1636</v>
      </c>
      <c r="B423" s="3" t="s">
        <v>1295</v>
      </c>
      <c r="C423" s="7" t="s">
        <v>966</v>
      </c>
      <c r="D423" s="10" t="s">
        <v>1395</v>
      </c>
      <c r="E423" s="9" t="s">
        <v>31</v>
      </c>
      <c r="F423" s="9"/>
      <c r="G423" s="9" t="s">
        <v>80</v>
      </c>
      <c r="H423" s="14">
        <v>1974</v>
      </c>
      <c r="I423" s="21">
        <v>27137</v>
      </c>
      <c r="J423" s="32">
        <v>27130</v>
      </c>
      <c r="K423" s="7" t="s">
        <v>766</v>
      </c>
      <c r="L423" s="32">
        <v>27144</v>
      </c>
      <c r="M423" s="7" t="s">
        <v>127</v>
      </c>
      <c r="N423" s="13" t="s">
        <v>779</v>
      </c>
      <c r="O423" s="13"/>
      <c r="P423" s="7"/>
      <c r="Q423" s="7"/>
      <c r="R423" s="7"/>
      <c r="S423" s="7"/>
      <c r="T423" s="13"/>
      <c r="U423" s="50"/>
      <c r="V423" s="50"/>
      <c r="W423" s="7"/>
      <c r="X423" s="7" t="s">
        <v>240</v>
      </c>
      <c r="Y423" s="7" t="s">
        <v>240</v>
      </c>
      <c r="Z423" s="45" t="s">
        <v>1062</v>
      </c>
      <c r="AA423" s="9" t="s">
        <v>1599</v>
      </c>
      <c r="AB423" s="42"/>
    </row>
    <row r="424" spans="1:36" ht="25.5">
      <c r="A424" s="65" t="s">
        <v>1636</v>
      </c>
      <c r="B424" s="3" t="s">
        <v>1295</v>
      </c>
      <c r="C424" s="10" t="s">
        <v>966</v>
      </c>
      <c r="D424" s="10" t="s">
        <v>1042</v>
      </c>
      <c r="E424" s="9" t="s">
        <v>1612</v>
      </c>
      <c r="F424" s="9" t="s">
        <v>1418</v>
      </c>
      <c r="G424" s="9" t="s">
        <v>80</v>
      </c>
      <c r="H424" s="29">
        <v>1974</v>
      </c>
      <c r="I424" s="14"/>
      <c r="J424" s="32">
        <v>27268</v>
      </c>
      <c r="K424" s="19">
        <v>27271</v>
      </c>
      <c r="L424" s="34">
        <v>29265</v>
      </c>
      <c r="M424" s="9"/>
      <c r="N424" s="14">
        <v>5.5</v>
      </c>
      <c r="O424" s="14" t="s">
        <v>245</v>
      </c>
      <c r="P424" s="18" t="s">
        <v>966</v>
      </c>
      <c r="Q424" s="18" t="s">
        <v>239</v>
      </c>
      <c r="R424" s="18"/>
      <c r="S424" s="18"/>
      <c r="T424" s="21">
        <v>3737</v>
      </c>
      <c r="U424" s="98">
        <v>64</v>
      </c>
      <c r="V424" s="98">
        <v>69</v>
      </c>
      <c r="W424" s="46">
        <v>35359</v>
      </c>
      <c r="X424" s="18" t="s">
        <v>240</v>
      </c>
      <c r="Y424" s="38" t="s">
        <v>1834</v>
      </c>
      <c r="Z424" s="45" t="s">
        <v>1062</v>
      </c>
      <c r="AA424" s="9"/>
      <c r="AB424" s="6" t="s">
        <v>1087</v>
      </c>
    </row>
    <row r="425" spans="1:36">
      <c r="A425" s="65" t="s">
        <v>1636</v>
      </c>
      <c r="B425" s="3" t="s">
        <v>1295</v>
      </c>
      <c r="C425" s="10" t="s">
        <v>966</v>
      </c>
      <c r="D425" s="10" t="s">
        <v>1285</v>
      </c>
      <c r="E425" s="9"/>
      <c r="F425" s="9"/>
      <c r="G425" s="9"/>
      <c r="H425" s="29">
        <v>1980</v>
      </c>
      <c r="I425" s="14"/>
      <c r="J425" s="34">
        <v>29265</v>
      </c>
      <c r="K425" s="19"/>
      <c r="L425" s="34">
        <v>30508</v>
      </c>
      <c r="M425" s="9"/>
      <c r="N425" s="14">
        <v>3.4</v>
      </c>
      <c r="O425" s="14"/>
      <c r="P425" s="18"/>
      <c r="Q425" s="18"/>
      <c r="R425" s="18"/>
      <c r="S425" s="18"/>
      <c r="T425" s="14"/>
      <c r="U425" s="98"/>
      <c r="V425" s="98"/>
      <c r="W425" s="18"/>
      <c r="X425" s="18" t="s">
        <v>240</v>
      </c>
      <c r="Y425" s="18" t="s">
        <v>240</v>
      </c>
      <c r="Z425" s="45" t="s">
        <v>1062</v>
      </c>
      <c r="AA425" s="9"/>
      <c r="AB425" s="6"/>
    </row>
    <row r="426" spans="1:36" ht="178.5">
      <c r="A426" s="65" t="s">
        <v>1636</v>
      </c>
      <c r="B426" s="3" t="s">
        <v>1295</v>
      </c>
      <c r="C426" s="10" t="s">
        <v>966</v>
      </c>
      <c r="D426" s="10" t="s">
        <v>1042</v>
      </c>
      <c r="E426" s="9" t="s">
        <v>1612</v>
      </c>
      <c r="F426" s="9" t="s">
        <v>1418</v>
      </c>
      <c r="G426" s="9" t="s">
        <v>80</v>
      </c>
      <c r="H426" s="29">
        <v>1983</v>
      </c>
      <c r="I426" s="14"/>
      <c r="J426" s="34">
        <v>30508</v>
      </c>
      <c r="K426" s="19"/>
      <c r="L426" s="34">
        <v>31397</v>
      </c>
      <c r="M426" s="9"/>
      <c r="N426" s="14">
        <v>2.4</v>
      </c>
      <c r="O426" s="14" t="s">
        <v>245</v>
      </c>
      <c r="P426" s="18" t="s">
        <v>966</v>
      </c>
      <c r="Q426" s="18" t="s">
        <v>239</v>
      </c>
      <c r="R426" s="18"/>
      <c r="S426" s="18"/>
      <c r="T426" s="21">
        <v>3737</v>
      </c>
      <c r="U426" s="98">
        <v>73</v>
      </c>
      <c r="V426" s="98">
        <v>75</v>
      </c>
      <c r="W426" s="46">
        <v>35359</v>
      </c>
      <c r="X426" s="18" t="s">
        <v>240</v>
      </c>
      <c r="Y426" s="38" t="s">
        <v>1833</v>
      </c>
      <c r="Z426" s="45" t="s">
        <v>1062</v>
      </c>
      <c r="AA426" s="9" t="s">
        <v>1835</v>
      </c>
      <c r="AB426" s="6" t="s">
        <v>1836</v>
      </c>
    </row>
    <row r="427" spans="1:36" ht="38.25">
      <c r="A427" s="65" t="s">
        <v>1636</v>
      </c>
      <c r="B427" s="3" t="s">
        <v>1295</v>
      </c>
      <c r="C427" s="10" t="s">
        <v>966</v>
      </c>
      <c r="D427" s="10" t="s">
        <v>136</v>
      </c>
      <c r="E427" s="9" t="s">
        <v>895</v>
      </c>
      <c r="F427" s="52" t="s">
        <v>1380</v>
      </c>
      <c r="G427" s="9" t="s">
        <v>80</v>
      </c>
      <c r="H427" s="29">
        <v>1985</v>
      </c>
      <c r="I427" s="14"/>
      <c r="J427" s="34">
        <v>31397</v>
      </c>
      <c r="K427" s="19"/>
      <c r="L427" s="34">
        <v>32146</v>
      </c>
      <c r="M427" s="9"/>
      <c r="N427" s="14">
        <v>2.1</v>
      </c>
      <c r="O427" s="14" t="s">
        <v>3</v>
      </c>
      <c r="P427" s="18" t="s">
        <v>325</v>
      </c>
      <c r="Q427" s="18" t="s">
        <v>239</v>
      </c>
      <c r="R427" s="18"/>
      <c r="S427" s="18"/>
      <c r="T427" s="21">
        <v>13107</v>
      </c>
      <c r="U427" s="98">
        <v>50</v>
      </c>
      <c r="V427" s="98">
        <v>52</v>
      </c>
      <c r="W427" s="18"/>
      <c r="X427" s="18" t="s">
        <v>240</v>
      </c>
      <c r="Y427" s="38" t="s">
        <v>512</v>
      </c>
      <c r="Z427" s="45" t="s">
        <v>1062</v>
      </c>
      <c r="AA427" s="9" t="s">
        <v>1837</v>
      </c>
      <c r="AB427" s="6" t="s">
        <v>1390</v>
      </c>
      <c r="AF427" s="7"/>
      <c r="AG427" s="7"/>
      <c r="AH427" s="7"/>
      <c r="AI427" s="7"/>
      <c r="AJ427" s="3"/>
    </row>
    <row r="428" spans="1:36" ht="38.25">
      <c r="A428" s="65" t="s">
        <v>1636</v>
      </c>
      <c r="B428" s="3" t="s">
        <v>1295</v>
      </c>
      <c r="C428" s="10" t="s">
        <v>966</v>
      </c>
      <c r="D428" s="3" t="s">
        <v>840</v>
      </c>
      <c r="E428" s="45" t="s">
        <v>555</v>
      </c>
      <c r="F428" s="45" t="s">
        <v>1418</v>
      </c>
      <c r="G428" s="9" t="s">
        <v>80</v>
      </c>
      <c r="H428" s="29">
        <v>1988</v>
      </c>
      <c r="I428" s="14"/>
      <c r="J428" s="34">
        <v>32146</v>
      </c>
      <c r="K428" s="19"/>
      <c r="L428" s="34">
        <v>32715</v>
      </c>
      <c r="M428" s="9"/>
      <c r="N428" s="14">
        <v>1.5</v>
      </c>
      <c r="O428" s="14" t="s">
        <v>3</v>
      </c>
      <c r="P428" s="45" t="s">
        <v>842</v>
      </c>
      <c r="Q428" s="45" t="s">
        <v>239</v>
      </c>
      <c r="R428" s="45" t="s">
        <v>842</v>
      </c>
      <c r="S428" s="45" t="s">
        <v>239</v>
      </c>
      <c r="T428" s="14">
        <v>1932</v>
      </c>
      <c r="U428" s="98">
        <v>55</v>
      </c>
      <c r="V428" s="98">
        <v>56</v>
      </c>
      <c r="W428" s="18"/>
      <c r="X428" s="18" t="s">
        <v>240</v>
      </c>
      <c r="Y428" s="18" t="s">
        <v>240</v>
      </c>
      <c r="Z428" s="45" t="s">
        <v>1062</v>
      </c>
      <c r="AA428" s="9" t="s">
        <v>841</v>
      </c>
      <c r="AB428" s="6"/>
      <c r="AF428" s="20"/>
      <c r="AG428" s="20"/>
      <c r="AH428" s="20"/>
      <c r="AI428" s="20"/>
      <c r="AJ428" s="41"/>
    </row>
    <row r="429" spans="1:36">
      <c r="A429" s="65" t="s">
        <v>1636</v>
      </c>
      <c r="B429" s="3" t="s">
        <v>1295</v>
      </c>
      <c r="C429" s="10" t="s">
        <v>966</v>
      </c>
      <c r="D429" s="134" t="s">
        <v>137</v>
      </c>
      <c r="E429" s="9"/>
      <c r="F429" s="9"/>
      <c r="G429" s="9"/>
      <c r="H429" s="29">
        <v>1989</v>
      </c>
      <c r="I429" s="14"/>
      <c r="J429" s="32">
        <v>32715</v>
      </c>
      <c r="K429" s="19"/>
      <c r="L429" s="34">
        <v>33588</v>
      </c>
      <c r="M429" s="9"/>
      <c r="N429" s="14">
        <v>2.4</v>
      </c>
      <c r="O429" s="14"/>
      <c r="P429" s="18"/>
      <c r="Q429" s="18"/>
      <c r="R429" s="18"/>
      <c r="S429" s="18"/>
      <c r="T429" s="14"/>
      <c r="U429" s="98"/>
      <c r="V429" s="98"/>
      <c r="W429" s="18"/>
      <c r="X429" s="18" t="s">
        <v>240</v>
      </c>
      <c r="Y429" s="18" t="s">
        <v>240</v>
      </c>
      <c r="Z429" s="45" t="s">
        <v>1062</v>
      </c>
      <c r="AA429" s="52" t="s">
        <v>1938</v>
      </c>
      <c r="AB429" s="42"/>
      <c r="AF429" s="20"/>
      <c r="AG429" s="20"/>
      <c r="AH429" s="20"/>
      <c r="AI429" s="20"/>
      <c r="AJ429" s="41"/>
    </row>
    <row r="430" spans="1:36" ht="191.25">
      <c r="A430" s="65" t="s">
        <v>1636</v>
      </c>
      <c r="B430" s="3" t="s">
        <v>1295</v>
      </c>
      <c r="C430" s="10" t="s">
        <v>966</v>
      </c>
      <c r="D430" s="10" t="s">
        <v>138</v>
      </c>
      <c r="E430" s="9" t="s">
        <v>889</v>
      </c>
      <c r="F430" s="9" t="s">
        <v>1418</v>
      </c>
      <c r="G430" s="9" t="s">
        <v>80</v>
      </c>
      <c r="H430" s="29">
        <v>1991</v>
      </c>
      <c r="I430" s="14"/>
      <c r="J430" s="34">
        <v>33588</v>
      </c>
      <c r="K430" s="19"/>
      <c r="L430" s="32">
        <v>34382</v>
      </c>
      <c r="M430" s="9"/>
      <c r="N430" s="14">
        <v>2.2000000000000002</v>
      </c>
      <c r="O430" s="14" t="s">
        <v>3</v>
      </c>
      <c r="P430" s="18" t="s">
        <v>966</v>
      </c>
      <c r="Q430" s="18" t="s">
        <v>239</v>
      </c>
      <c r="R430" s="18" t="s">
        <v>966</v>
      </c>
      <c r="S430" s="18" t="s">
        <v>239</v>
      </c>
      <c r="T430" s="14">
        <v>1936</v>
      </c>
      <c r="U430" s="98">
        <f>91-36</f>
        <v>55</v>
      </c>
      <c r="V430" s="98">
        <v>57</v>
      </c>
      <c r="W430" s="18"/>
      <c r="X430" s="18" t="s">
        <v>240</v>
      </c>
      <c r="Y430" s="18" t="s">
        <v>240</v>
      </c>
      <c r="Z430" s="45" t="s">
        <v>1062</v>
      </c>
      <c r="AA430" s="52" t="s">
        <v>1995</v>
      </c>
      <c r="AB430" s="42"/>
      <c r="AF430" s="20"/>
      <c r="AG430" s="20"/>
      <c r="AH430" s="20"/>
      <c r="AI430" s="20"/>
      <c r="AJ430" s="41"/>
    </row>
    <row r="431" spans="1:36" ht="38.25">
      <c r="A431" s="65" t="s">
        <v>1636</v>
      </c>
      <c r="B431" s="3" t="s">
        <v>1295</v>
      </c>
      <c r="C431" s="10" t="s">
        <v>966</v>
      </c>
      <c r="D431" s="18" t="s">
        <v>425</v>
      </c>
      <c r="E431" s="9" t="s">
        <v>426</v>
      </c>
      <c r="F431" s="9" t="s">
        <v>1253</v>
      </c>
      <c r="G431" s="9" t="s">
        <v>1421</v>
      </c>
      <c r="H431" s="29">
        <v>1994</v>
      </c>
      <c r="I431" s="14"/>
      <c r="J431" s="32">
        <v>34382</v>
      </c>
      <c r="K431" s="19"/>
      <c r="L431" s="34">
        <v>35019</v>
      </c>
      <c r="M431" s="9"/>
      <c r="N431" s="14">
        <v>1.75</v>
      </c>
      <c r="O431" s="14" t="s">
        <v>3</v>
      </c>
      <c r="P431" s="18" t="s">
        <v>960</v>
      </c>
      <c r="Q431" s="18" t="s">
        <v>240</v>
      </c>
      <c r="R431" s="18"/>
      <c r="S431" s="18"/>
      <c r="T431" s="21">
        <v>11113</v>
      </c>
      <c r="U431" s="98">
        <v>63</v>
      </c>
      <c r="V431" s="98">
        <v>65</v>
      </c>
      <c r="W431" s="18"/>
      <c r="X431" s="18" t="s">
        <v>240</v>
      </c>
      <c r="Y431" s="18" t="s">
        <v>493</v>
      </c>
      <c r="Z431" s="45" t="s">
        <v>1062</v>
      </c>
      <c r="AA431" s="9" t="s">
        <v>492</v>
      </c>
      <c r="AB431" s="42" t="s">
        <v>267</v>
      </c>
      <c r="AF431" s="20"/>
      <c r="AG431" s="20"/>
      <c r="AH431" s="20"/>
      <c r="AI431" s="20"/>
      <c r="AJ431" s="41"/>
    </row>
    <row r="432" spans="1:36">
      <c r="A432" s="119" t="s">
        <v>1636</v>
      </c>
      <c r="B432" s="3" t="s">
        <v>1295</v>
      </c>
      <c r="C432" s="10" t="s">
        <v>966</v>
      </c>
      <c r="D432" s="18" t="s">
        <v>1697</v>
      </c>
      <c r="E432" s="9"/>
      <c r="F432" s="9"/>
      <c r="G432" s="9"/>
      <c r="H432" s="29">
        <v>1995</v>
      </c>
      <c r="I432" s="14"/>
      <c r="J432" s="34">
        <v>35019</v>
      </c>
      <c r="K432" s="19"/>
      <c r="L432" s="34">
        <v>36475</v>
      </c>
      <c r="M432" s="9"/>
      <c r="N432" s="14">
        <v>4</v>
      </c>
      <c r="O432" s="14"/>
      <c r="P432" s="18"/>
      <c r="Q432" s="18"/>
      <c r="R432" s="18"/>
      <c r="S432" s="18"/>
      <c r="T432" s="21"/>
      <c r="U432" s="98"/>
      <c r="V432" s="98"/>
      <c r="W432" s="18"/>
      <c r="X432" s="18"/>
      <c r="Y432" s="18"/>
      <c r="Z432" s="45" t="s">
        <v>1062</v>
      </c>
      <c r="AA432" s="9"/>
      <c r="AB432" s="42"/>
      <c r="AF432" s="20"/>
      <c r="AG432" s="20"/>
      <c r="AH432" s="20"/>
      <c r="AI432" s="20"/>
      <c r="AJ432" s="41"/>
    </row>
    <row r="433" spans="1:36" ht="25.5">
      <c r="A433" s="65" t="s">
        <v>1636</v>
      </c>
      <c r="B433" s="3" t="s">
        <v>1295</v>
      </c>
      <c r="C433" s="10" t="s">
        <v>966</v>
      </c>
      <c r="D433" s="10" t="s">
        <v>1203</v>
      </c>
      <c r="E433" s="45" t="s">
        <v>889</v>
      </c>
      <c r="F433" s="45" t="s">
        <v>1418</v>
      </c>
      <c r="G433" s="9" t="s">
        <v>80</v>
      </c>
      <c r="H433" s="14">
        <v>1999</v>
      </c>
      <c r="I433" s="14"/>
      <c r="J433" s="34">
        <v>36475</v>
      </c>
      <c r="K433" s="9"/>
      <c r="L433" s="34">
        <v>37390</v>
      </c>
      <c r="M433" s="9"/>
      <c r="N433" s="14">
        <v>2.4</v>
      </c>
      <c r="O433" s="14" t="s">
        <v>245</v>
      </c>
      <c r="P433" s="45" t="s">
        <v>890</v>
      </c>
      <c r="Q433" s="45" t="s">
        <v>239</v>
      </c>
      <c r="R433" s="45" t="s">
        <v>891</v>
      </c>
      <c r="S433" s="45" t="s">
        <v>239</v>
      </c>
      <c r="T433" s="22">
        <v>18749</v>
      </c>
      <c r="U433" s="47">
        <f>99-51</f>
        <v>48</v>
      </c>
      <c r="V433" s="47">
        <v>50</v>
      </c>
      <c r="W433" s="18"/>
      <c r="X433" s="18" t="s">
        <v>240</v>
      </c>
      <c r="Y433" s="38" t="s">
        <v>1173</v>
      </c>
      <c r="Z433" s="45" t="s">
        <v>1062</v>
      </c>
      <c r="AA433" s="52" t="s">
        <v>2003</v>
      </c>
      <c r="AB433" s="42"/>
      <c r="AF433" s="20"/>
      <c r="AG433" s="20"/>
      <c r="AH433" s="20"/>
      <c r="AI433" s="20"/>
      <c r="AJ433" s="41"/>
    </row>
    <row r="434" spans="1:36" ht="63.75">
      <c r="A434" s="65" t="s">
        <v>1636</v>
      </c>
      <c r="B434" s="3" t="s">
        <v>1295</v>
      </c>
      <c r="C434" s="10" t="s">
        <v>966</v>
      </c>
      <c r="D434" s="45" t="s">
        <v>737</v>
      </c>
      <c r="E434" s="45" t="s">
        <v>738</v>
      </c>
      <c r="F434" s="45" t="s">
        <v>258</v>
      </c>
      <c r="G434" s="3" t="s">
        <v>777</v>
      </c>
      <c r="H434" s="3">
        <v>2002</v>
      </c>
      <c r="I434" s="14"/>
      <c r="J434" s="34">
        <v>37390</v>
      </c>
      <c r="K434" s="34"/>
      <c r="L434" s="21">
        <v>38447</v>
      </c>
      <c r="M434" s="9"/>
      <c r="N434" s="14">
        <v>3</v>
      </c>
      <c r="O434" s="14" t="s">
        <v>3</v>
      </c>
      <c r="P434" s="45" t="s">
        <v>1232</v>
      </c>
      <c r="Q434" s="45" t="s">
        <v>239</v>
      </c>
      <c r="R434" s="45" t="s">
        <v>465</v>
      </c>
      <c r="S434" s="45" t="s">
        <v>239</v>
      </c>
      <c r="T434" s="22">
        <v>20700</v>
      </c>
      <c r="U434" s="47">
        <v>45</v>
      </c>
      <c r="V434" s="47">
        <v>48</v>
      </c>
      <c r="W434" s="18"/>
      <c r="X434" s="18" t="s">
        <v>240</v>
      </c>
      <c r="Y434" s="38" t="s">
        <v>1182</v>
      </c>
      <c r="Z434" s="45" t="s">
        <v>1062</v>
      </c>
      <c r="AA434" s="9" t="s">
        <v>1518</v>
      </c>
      <c r="AB434" s="42" t="s">
        <v>443</v>
      </c>
      <c r="AF434" s="20"/>
      <c r="AG434" s="20"/>
      <c r="AH434" s="20"/>
      <c r="AI434" s="20"/>
      <c r="AJ434" s="41"/>
    </row>
    <row r="435" spans="1:36" ht="63.75">
      <c r="A435" s="65" t="s">
        <v>1636</v>
      </c>
      <c r="B435" s="3" t="s">
        <v>1295</v>
      </c>
      <c r="C435" s="10" t="s">
        <v>966</v>
      </c>
      <c r="D435" s="10" t="s">
        <v>124</v>
      </c>
      <c r="E435" s="45" t="s">
        <v>1830</v>
      </c>
      <c r="F435" s="45" t="s">
        <v>1418</v>
      </c>
      <c r="G435" s="9" t="s">
        <v>1223</v>
      </c>
      <c r="H435" s="14">
        <v>2005</v>
      </c>
      <c r="I435" s="33">
        <v>38447</v>
      </c>
      <c r="J435" s="33">
        <v>38442</v>
      </c>
      <c r="K435" s="9"/>
      <c r="L435" s="117">
        <v>39965</v>
      </c>
      <c r="M435" s="9"/>
      <c r="N435" s="14">
        <v>4</v>
      </c>
      <c r="O435" s="14" t="s">
        <v>245</v>
      </c>
      <c r="P435" s="45"/>
      <c r="Q435" s="45"/>
      <c r="R435" s="45"/>
      <c r="S435" s="45"/>
      <c r="T435" s="22">
        <v>21807</v>
      </c>
      <c r="U435" s="47">
        <v>45</v>
      </c>
      <c r="V435" s="47">
        <v>49</v>
      </c>
      <c r="W435" s="18"/>
      <c r="X435" s="18" t="s">
        <v>240</v>
      </c>
      <c r="Y435" s="18" t="s">
        <v>1829</v>
      </c>
      <c r="Z435" s="45" t="s">
        <v>1063</v>
      </c>
      <c r="AA435" s="9" t="s">
        <v>1831</v>
      </c>
      <c r="AB435" s="42" t="s">
        <v>1832</v>
      </c>
      <c r="AF435" s="20"/>
      <c r="AG435" s="20"/>
      <c r="AH435" s="20"/>
      <c r="AI435" s="20"/>
      <c r="AJ435" s="41"/>
    </row>
    <row r="436" spans="1:36" ht="51">
      <c r="A436" s="119" t="s">
        <v>1636</v>
      </c>
      <c r="B436" s="3" t="s">
        <v>1295</v>
      </c>
      <c r="C436" s="10" t="s">
        <v>966</v>
      </c>
      <c r="D436" s="10" t="s">
        <v>1692</v>
      </c>
      <c r="E436" s="45" t="s">
        <v>1695</v>
      </c>
      <c r="F436" s="45" t="s">
        <v>1380</v>
      </c>
      <c r="G436" s="3" t="s">
        <v>777</v>
      </c>
      <c r="H436" s="14">
        <v>2009</v>
      </c>
      <c r="I436" s="33"/>
      <c r="J436" s="117">
        <v>40136</v>
      </c>
      <c r="K436" s="9"/>
      <c r="L436" s="32">
        <v>40654</v>
      </c>
      <c r="M436" s="38"/>
      <c r="N436" s="14">
        <v>1.5</v>
      </c>
      <c r="O436" s="14" t="s">
        <v>245</v>
      </c>
      <c r="P436" s="45"/>
      <c r="Q436" s="45"/>
      <c r="R436" s="45"/>
      <c r="S436" s="45"/>
      <c r="T436" s="22" t="s">
        <v>1694</v>
      </c>
      <c r="U436" s="47">
        <v>41</v>
      </c>
      <c r="V436" s="47">
        <v>43</v>
      </c>
      <c r="W436" s="18"/>
      <c r="X436" s="18" t="s">
        <v>240</v>
      </c>
      <c r="Y436" s="18" t="s">
        <v>1693</v>
      </c>
      <c r="Z436" s="45" t="s">
        <v>1063</v>
      </c>
      <c r="AA436" s="9" t="s">
        <v>1696</v>
      </c>
      <c r="AB436" s="42"/>
      <c r="AF436" s="20"/>
      <c r="AG436" s="20"/>
      <c r="AH436" s="20"/>
      <c r="AI436" s="20"/>
      <c r="AJ436" s="41"/>
    </row>
    <row r="437" spans="1:36">
      <c r="A437" s="119" t="s">
        <v>1636</v>
      </c>
      <c r="B437" s="3" t="s">
        <v>1295</v>
      </c>
      <c r="C437" s="10" t="s">
        <v>966</v>
      </c>
      <c r="D437" s="10" t="s">
        <v>1698</v>
      </c>
      <c r="E437" s="45" t="s">
        <v>1710</v>
      </c>
      <c r="F437" s="45"/>
      <c r="G437" s="3" t="s">
        <v>80</v>
      </c>
      <c r="H437" s="14">
        <v>2011</v>
      </c>
      <c r="I437" s="33"/>
      <c r="J437" s="32">
        <v>40654</v>
      </c>
      <c r="K437" s="9"/>
      <c r="L437" s="32" t="s">
        <v>1932</v>
      </c>
      <c r="N437" s="14">
        <v>0.2</v>
      </c>
      <c r="O437" s="14"/>
      <c r="P437" s="45"/>
      <c r="Q437" s="45"/>
      <c r="R437" s="45"/>
      <c r="S437" s="45"/>
      <c r="T437" s="22">
        <v>22253</v>
      </c>
      <c r="U437" s="47">
        <v>50</v>
      </c>
      <c r="V437" s="47">
        <v>50</v>
      </c>
      <c r="W437" s="18"/>
      <c r="X437" s="18" t="s">
        <v>240</v>
      </c>
      <c r="Y437" s="18"/>
      <c r="Z437" s="45" t="s">
        <v>1062</v>
      </c>
      <c r="AA437" s="9"/>
      <c r="AB437" s="42"/>
      <c r="AF437" s="20"/>
      <c r="AG437" s="20"/>
      <c r="AH437" s="20"/>
      <c r="AI437" s="20"/>
      <c r="AJ437" s="41"/>
    </row>
    <row r="438" spans="1:36">
      <c r="A438" s="30" t="s">
        <v>545</v>
      </c>
      <c r="B438" s="38"/>
      <c r="C438" s="7" t="s">
        <v>966</v>
      </c>
      <c r="D438" s="7" t="s">
        <v>541</v>
      </c>
      <c r="E438" s="7" t="s">
        <v>31</v>
      </c>
      <c r="F438" s="38"/>
      <c r="G438" s="38"/>
      <c r="H438" s="13">
        <v>1939</v>
      </c>
      <c r="I438" s="13">
        <v>1939</v>
      </c>
      <c r="J438" s="32">
        <v>14382</v>
      </c>
      <c r="K438" s="7"/>
      <c r="L438" s="23">
        <v>15844</v>
      </c>
      <c r="M438" s="7" t="s">
        <v>542</v>
      </c>
      <c r="N438" s="13">
        <v>4</v>
      </c>
      <c r="O438" s="38"/>
      <c r="P438" s="38"/>
      <c r="Q438" s="38"/>
      <c r="R438" s="111"/>
      <c r="S438" s="111"/>
      <c r="T438" s="111"/>
      <c r="U438" s="139"/>
      <c r="V438" s="139"/>
      <c r="W438" s="38"/>
      <c r="X438" s="38"/>
      <c r="Y438" s="38"/>
      <c r="Z438" s="7" t="s">
        <v>1062</v>
      </c>
      <c r="AA438" s="7" t="s">
        <v>1050</v>
      </c>
      <c r="AB438" s="112"/>
    </row>
    <row r="439" spans="1:36" ht="25.5">
      <c r="A439" s="30" t="s">
        <v>545</v>
      </c>
      <c r="B439" s="38"/>
      <c r="C439" s="7" t="s">
        <v>966</v>
      </c>
      <c r="D439" s="7" t="s">
        <v>1503</v>
      </c>
      <c r="E439" s="7" t="s">
        <v>175</v>
      </c>
      <c r="F439" s="38"/>
      <c r="G439" s="38"/>
      <c r="H439" s="13">
        <v>1944</v>
      </c>
      <c r="I439" s="13">
        <v>1944</v>
      </c>
      <c r="J439" s="23">
        <v>16403</v>
      </c>
      <c r="K439" s="40" t="s">
        <v>171</v>
      </c>
      <c r="L439" s="23">
        <v>17471</v>
      </c>
      <c r="M439" s="7" t="s">
        <v>475</v>
      </c>
      <c r="N439" s="13">
        <v>2.9</v>
      </c>
      <c r="O439" s="38"/>
      <c r="P439" s="38"/>
      <c r="Q439" s="38"/>
      <c r="R439" s="111"/>
      <c r="S439" s="111"/>
      <c r="T439" s="111"/>
      <c r="U439" s="139"/>
      <c r="V439" s="139"/>
      <c r="W439" s="38"/>
      <c r="X439" s="38"/>
      <c r="Y439" s="38"/>
      <c r="Z439" s="7" t="s">
        <v>1062</v>
      </c>
      <c r="AA439" s="7" t="s">
        <v>1050</v>
      </c>
      <c r="AB439" s="112"/>
    </row>
    <row r="440" spans="1:36" ht="25.5">
      <c r="A440" s="30" t="s">
        <v>545</v>
      </c>
      <c r="B440" s="38"/>
      <c r="C440" s="7" t="s">
        <v>966</v>
      </c>
      <c r="D440" s="7" t="s">
        <v>1606</v>
      </c>
      <c r="E440" s="7" t="s">
        <v>948</v>
      </c>
      <c r="F440" s="38"/>
      <c r="G440" s="38"/>
      <c r="H440" s="13">
        <v>1947</v>
      </c>
      <c r="I440" s="13">
        <v>1947</v>
      </c>
      <c r="J440" s="32">
        <v>17530</v>
      </c>
      <c r="K440" s="7" t="s">
        <v>473</v>
      </c>
      <c r="L440" s="23">
        <v>18295</v>
      </c>
      <c r="M440" s="7" t="s">
        <v>760</v>
      </c>
      <c r="N440" s="13">
        <v>2</v>
      </c>
      <c r="O440" s="38"/>
      <c r="P440" s="38"/>
      <c r="Q440" s="38"/>
      <c r="R440" s="111"/>
      <c r="S440" s="111"/>
      <c r="T440" s="111"/>
      <c r="U440" s="139"/>
      <c r="V440" s="139"/>
      <c r="W440" s="38"/>
      <c r="X440" s="38"/>
      <c r="Y440" s="38"/>
      <c r="Z440" s="7" t="s">
        <v>1062</v>
      </c>
      <c r="AA440" s="7" t="s">
        <v>1136</v>
      </c>
      <c r="AB440" s="112"/>
    </row>
    <row r="441" spans="1:36" ht="25.5">
      <c r="A441" s="30" t="s">
        <v>545</v>
      </c>
      <c r="B441" s="38"/>
      <c r="C441" s="7" t="s">
        <v>966</v>
      </c>
      <c r="D441" s="7" t="s">
        <v>1502</v>
      </c>
      <c r="E441" s="7" t="s">
        <v>948</v>
      </c>
      <c r="F441" s="38"/>
      <c r="G441" s="38"/>
      <c r="H441" s="13">
        <v>1957</v>
      </c>
      <c r="I441" s="13">
        <v>1957</v>
      </c>
      <c r="J441" s="32">
        <v>21119</v>
      </c>
      <c r="K441" s="7" t="s">
        <v>476</v>
      </c>
      <c r="L441" s="13" t="s">
        <v>544</v>
      </c>
      <c r="M441" s="7" t="s">
        <v>544</v>
      </c>
      <c r="N441" s="13"/>
      <c r="O441" s="38"/>
      <c r="P441" s="38"/>
      <c r="Q441" s="38"/>
      <c r="R441" s="111"/>
      <c r="S441" s="111"/>
      <c r="T441" s="111"/>
      <c r="U441" s="139"/>
      <c r="V441" s="139"/>
      <c r="W441" s="38"/>
      <c r="X441" s="38"/>
      <c r="Y441" s="38"/>
      <c r="Z441" s="7" t="s">
        <v>1062</v>
      </c>
      <c r="AA441" s="7" t="s">
        <v>1108</v>
      </c>
      <c r="AB441" s="112"/>
    </row>
    <row r="442" spans="1:36" ht="25.5">
      <c r="A442" s="30" t="s">
        <v>545</v>
      </c>
      <c r="B442" s="38"/>
      <c r="C442" s="7" t="s">
        <v>966</v>
      </c>
      <c r="D442" s="7" t="s">
        <v>1607</v>
      </c>
      <c r="E442" s="7" t="s">
        <v>31</v>
      </c>
      <c r="F442" s="38"/>
      <c r="G442" s="38"/>
      <c r="H442" s="13">
        <v>1969</v>
      </c>
      <c r="I442" s="13">
        <v>1969</v>
      </c>
      <c r="J442" s="32">
        <v>25293</v>
      </c>
      <c r="K442" s="7" t="s">
        <v>765</v>
      </c>
      <c r="L442" s="23">
        <v>27130</v>
      </c>
      <c r="M442" s="7" t="s">
        <v>766</v>
      </c>
      <c r="N442" s="13">
        <v>5</v>
      </c>
      <c r="O442" s="38"/>
      <c r="P442" s="38"/>
      <c r="Q442" s="38"/>
      <c r="R442" s="111"/>
      <c r="S442" s="111"/>
      <c r="T442" s="111"/>
      <c r="U442" s="139"/>
      <c r="V442" s="139"/>
      <c r="W442" s="38"/>
      <c r="X442" s="38"/>
      <c r="Y442" s="38"/>
      <c r="Z442" s="7" t="s">
        <v>1062</v>
      </c>
      <c r="AA442" s="7" t="s">
        <v>1136</v>
      </c>
      <c r="AB442" s="112"/>
    </row>
    <row r="443" spans="1:36" ht="25.5">
      <c r="A443" s="30" t="s">
        <v>234</v>
      </c>
      <c r="B443" s="38"/>
      <c r="C443" s="7" t="s">
        <v>966</v>
      </c>
      <c r="D443" s="7" t="s">
        <v>394</v>
      </c>
      <c r="E443" s="7" t="s">
        <v>31</v>
      </c>
      <c r="F443" s="38"/>
      <c r="G443" s="38"/>
      <c r="H443" s="13">
        <v>1974</v>
      </c>
      <c r="I443" s="13">
        <v>1974</v>
      </c>
      <c r="J443" s="32">
        <v>27271</v>
      </c>
      <c r="K443" s="7" t="s">
        <v>477</v>
      </c>
      <c r="L443" s="32">
        <v>27844</v>
      </c>
      <c r="M443" s="7"/>
      <c r="N443" s="13">
        <v>1.5</v>
      </c>
      <c r="O443" s="38" t="s">
        <v>3</v>
      </c>
      <c r="P443" s="38"/>
      <c r="Q443" s="38"/>
      <c r="R443" s="111"/>
      <c r="S443" s="111"/>
      <c r="T443" s="111"/>
      <c r="U443" s="139"/>
      <c r="V443" s="139"/>
      <c r="W443" s="38"/>
      <c r="X443" s="38"/>
      <c r="Y443" s="38"/>
      <c r="Z443" s="7" t="s">
        <v>1062</v>
      </c>
      <c r="AA443" s="7" t="s">
        <v>2013</v>
      </c>
      <c r="AB443" s="112"/>
    </row>
    <row r="444" spans="1:36" ht="25.5">
      <c r="A444" s="30" t="s">
        <v>234</v>
      </c>
      <c r="B444" s="38"/>
      <c r="C444" s="7" t="s">
        <v>966</v>
      </c>
      <c r="D444" s="7" t="s">
        <v>1194</v>
      </c>
      <c r="E444" s="7"/>
      <c r="F444" s="38"/>
      <c r="G444" s="38"/>
      <c r="H444" s="13">
        <v>1976</v>
      </c>
      <c r="I444" s="13">
        <v>1976</v>
      </c>
      <c r="J444" s="32">
        <v>28026</v>
      </c>
      <c r="K444" s="7" t="s">
        <v>1193</v>
      </c>
      <c r="L444" s="13"/>
      <c r="M444" s="7"/>
      <c r="N444" s="13"/>
      <c r="O444" s="38"/>
      <c r="P444" s="38"/>
      <c r="Q444" s="38"/>
      <c r="R444" s="111"/>
      <c r="S444" s="111"/>
      <c r="T444" s="111"/>
      <c r="U444" s="139"/>
      <c r="V444" s="139"/>
      <c r="W444" s="38"/>
      <c r="X444" s="38"/>
      <c r="Y444" s="38"/>
      <c r="Z444" s="7" t="s">
        <v>1062</v>
      </c>
      <c r="AA444" s="7"/>
      <c r="AB444" s="112"/>
    </row>
    <row r="445" spans="1:36" ht="25.5">
      <c r="A445" s="30" t="s">
        <v>234</v>
      </c>
      <c r="B445" s="38"/>
      <c r="C445" s="7" t="s">
        <v>966</v>
      </c>
      <c r="D445" s="7" t="s">
        <v>137</v>
      </c>
      <c r="E445" s="7"/>
      <c r="F445" s="38"/>
      <c r="G445" s="38"/>
      <c r="H445" s="13">
        <v>1976</v>
      </c>
      <c r="I445" s="13">
        <v>1976</v>
      </c>
      <c r="J445" s="32">
        <v>27844</v>
      </c>
      <c r="K445" s="7"/>
      <c r="L445" s="33">
        <v>28025</v>
      </c>
      <c r="M445" s="4" t="s">
        <v>1193</v>
      </c>
      <c r="N445" s="13">
        <v>0.5</v>
      </c>
      <c r="O445" s="38"/>
      <c r="P445" s="38"/>
      <c r="Q445" s="38"/>
      <c r="R445" s="111"/>
      <c r="S445" s="111"/>
      <c r="T445" s="111"/>
      <c r="U445" s="139"/>
      <c r="V445" s="139"/>
      <c r="W445" s="38"/>
      <c r="X445" s="38"/>
      <c r="Y445" s="38"/>
      <c r="Z445" s="7" t="s">
        <v>1062</v>
      </c>
      <c r="AA445" s="7" t="s">
        <v>1937</v>
      </c>
      <c r="AB445" s="112"/>
      <c r="AC445" s="108"/>
    </row>
    <row r="446" spans="1:36" ht="25.5">
      <c r="A446" s="30" t="s">
        <v>234</v>
      </c>
      <c r="B446" s="38"/>
      <c r="C446" s="7" t="s">
        <v>966</v>
      </c>
      <c r="D446" s="7" t="s">
        <v>823</v>
      </c>
      <c r="E446" s="7"/>
      <c r="F446" s="38"/>
      <c r="G446" s="38"/>
      <c r="H446" s="13">
        <v>1985</v>
      </c>
      <c r="I446" s="13"/>
      <c r="J446" s="70">
        <v>31397</v>
      </c>
      <c r="K446" s="51"/>
      <c r="L446" s="23">
        <v>32147</v>
      </c>
      <c r="M446" s="7"/>
      <c r="N446" s="13"/>
      <c r="O446" s="38"/>
      <c r="P446" s="38"/>
      <c r="Q446" s="38"/>
      <c r="R446" s="111"/>
      <c r="S446" s="111"/>
      <c r="T446" s="38"/>
      <c r="U446" s="139"/>
      <c r="V446" s="139"/>
      <c r="W446" s="38"/>
      <c r="X446" s="38"/>
      <c r="Y446" s="38"/>
      <c r="Z446" s="7" t="s">
        <v>1062</v>
      </c>
      <c r="AA446" s="7" t="s">
        <v>825</v>
      </c>
      <c r="AB446" s="112"/>
    </row>
    <row r="447" spans="1:36" ht="25.5">
      <c r="A447" s="30" t="s">
        <v>234</v>
      </c>
      <c r="B447" s="38"/>
      <c r="C447" s="7" t="s">
        <v>966</v>
      </c>
      <c r="D447" s="7" t="s">
        <v>826</v>
      </c>
      <c r="E447" s="7" t="s">
        <v>827</v>
      </c>
      <c r="F447" s="38"/>
      <c r="G447" s="38"/>
      <c r="H447" s="13">
        <v>1988</v>
      </c>
      <c r="I447" s="13"/>
      <c r="J447" s="70">
        <v>32147</v>
      </c>
      <c r="K447" s="51"/>
      <c r="L447" s="23"/>
      <c r="M447" s="7"/>
      <c r="N447" s="13"/>
      <c r="O447" s="38"/>
      <c r="P447" s="38"/>
      <c r="Q447" s="38"/>
      <c r="R447" s="111"/>
      <c r="S447" s="111"/>
      <c r="T447" s="38"/>
      <c r="U447" s="139"/>
      <c r="V447" s="139"/>
      <c r="W447" s="38"/>
      <c r="X447" s="38"/>
      <c r="Y447" s="38"/>
      <c r="Z447" s="7" t="s">
        <v>1063</v>
      </c>
      <c r="AA447" s="7"/>
      <c r="AB447" s="112"/>
      <c r="AC447" s="106"/>
    </row>
    <row r="448" spans="1:36" ht="25.5">
      <c r="A448" s="30" t="s">
        <v>234</v>
      </c>
      <c r="B448" s="38"/>
      <c r="C448" s="7" t="s">
        <v>966</v>
      </c>
      <c r="D448" s="7" t="s">
        <v>137</v>
      </c>
      <c r="E448" s="7"/>
      <c r="F448" s="38"/>
      <c r="G448" s="38"/>
      <c r="H448" s="38">
        <v>1985</v>
      </c>
      <c r="I448" s="13"/>
      <c r="J448" s="86"/>
      <c r="K448" s="51"/>
      <c r="L448" s="23">
        <v>31397</v>
      </c>
      <c r="M448" s="7"/>
      <c r="N448" s="13"/>
      <c r="O448" s="38"/>
      <c r="P448" s="38"/>
      <c r="Q448" s="38"/>
      <c r="R448" s="111"/>
      <c r="S448" s="111"/>
      <c r="T448" s="38"/>
      <c r="U448" s="139"/>
      <c r="V448" s="139"/>
      <c r="W448" s="38"/>
      <c r="X448" s="38"/>
      <c r="Y448" s="38"/>
      <c r="Z448" s="7" t="s">
        <v>1062</v>
      </c>
      <c r="AA448" s="7" t="s">
        <v>1937</v>
      </c>
      <c r="AB448" s="112"/>
    </row>
    <row r="449" spans="1:28" ht="25.5">
      <c r="A449" s="65" t="s">
        <v>1636</v>
      </c>
      <c r="B449" s="9" t="s">
        <v>1293</v>
      </c>
      <c r="C449" s="7" t="s">
        <v>967</v>
      </c>
      <c r="D449" s="7" t="s">
        <v>986</v>
      </c>
      <c r="E449" s="7" t="s">
        <v>785</v>
      </c>
      <c r="F449" s="7" t="s">
        <v>1418</v>
      </c>
      <c r="G449" s="7" t="s">
        <v>80</v>
      </c>
      <c r="H449" s="13">
        <v>1935</v>
      </c>
      <c r="I449" s="13"/>
      <c r="J449" s="32">
        <v>12817</v>
      </c>
      <c r="K449" s="7" t="s">
        <v>544</v>
      </c>
      <c r="L449" s="32">
        <v>16345</v>
      </c>
      <c r="M449" s="7" t="s">
        <v>544</v>
      </c>
      <c r="N449" s="13">
        <v>9.6</v>
      </c>
      <c r="O449" s="13"/>
      <c r="P449" s="7" t="s">
        <v>1969</v>
      </c>
      <c r="Q449" s="7" t="s">
        <v>239</v>
      </c>
      <c r="R449" s="7"/>
      <c r="S449" s="7"/>
      <c r="T449" s="13" t="s">
        <v>1970</v>
      </c>
      <c r="U449" s="50">
        <v>35</v>
      </c>
      <c r="V449" s="50">
        <v>44</v>
      </c>
      <c r="W449" s="36">
        <v>29557</v>
      </c>
      <c r="X449" s="7" t="s">
        <v>240</v>
      </c>
      <c r="Y449" s="7" t="s">
        <v>240</v>
      </c>
      <c r="Z449" s="3" t="s">
        <v>1062</v>
      </c>
      <c r="AA449" s="9" t="s">
        <v>1543</v>
      </c>
      <c r="AB449" s="135" t="s">
        <v>1971</v>
      </c>
    </row>
    <row r="450" spans="1:28" ht="89.25">
      <c r="A450" s="65" t="s">
        <v>1636</v>
      </c>
      <c r="B450" s="9" t="s">
        <v>1293</v>
      </c>
      <c r="C450" s="7" t="s">
        <v>967</v>
      </c>
      <c r="D450" s="7" t="s">
        <v>567</v>
      </c>
      <c r="E450" s="7" t="s">
        <v>318</v>
      </c>
      <c r="F450" s="7" t="s">
        <v>568</v>
      </c>
      <c r="G450" s="7" t="s">
        <v>80</v>
      </c>
      <c r="H450" s="13">
        <v>1944</v>
      </c>
      <c r="I450" s="13"/>
      <c r="J450" s="34">
        <v>16354</v>
      </c>
      <c r="K450" s="5" t="s">
        <v>565</v>
      </c>
      <c r="L450" s="32">
        <v>17202</v>
      </c>
      <c r="M450" s="7" t="s">
        <v>361</v>
      </c>
      <c r="N450" s="13">
        <v>2.2999999999999998</v>
      </c>
      <c r="O450" s="13"/>
      <c r="P450" s="7" t="s">
        <v>1196</v>
      </c>
      <c r="Q450" s="7" t="s">
        <v>240</v>
      </c>
      <c r="R450" s="7"/>
      <c r="S450" s="7"/>
      <c r="T450" s="13" t="s">
        <v>1919</v>
      </c>
      <c r="U450" s="50">
        <v>49</v>
      </c>
      <c r="V450" s="50">
        <v>52</v>
      </c>
      <c r="W450" s="7">
        <v>1970</v>
      </c>
      <c r="X450" s="7" t="s">
        <v>183</v>
      </c>
      <c r="Y450" s="7" t="s">
        <v>240</v>
      </c>
      <c r="Z450" s="3" t="s">
        <v>1062</v>
      </c>
      <c r="AA450" s="9" t="s">
        <v>168</v>
      </c>
      <c r="AB450" s="42" t="s">
        <v>372</v>
      </c>
    </row>
    <row r="451" spans="1:28" ht="25.5">
      <c r="A451" s="65" t="s">
        <v>1636</v>
      </c>
      <c r="B451" s="9" t="s">
        <v>1293</v>
      </c>
      <c r="C451" s="7" t="s">
        <v>967</v>
      </c>
      <c r="D451" s="7" t="s">
        <v>414</v>
      </c>
      <c r="E451" s="7" t="s">
        <v>479</v>
      </c>
      <c r="F451" s="7" t="s">
        <v>568</v>
      </c>
      <c r="G451" s="52" t="s">
        <v>80</v>
      </c>
      <c r="H451" s="13">
        <v>1947</v>
      </c>
      <c r="I451" s="13"/>
      <c r="J451" s="48">
        <v>17233</v>
      </c>
      <c r="K451" s="38" t="s">
        <v>1444</v>
      </c>
      <c r="L451" s="32">
        <v>18248</v>
      </c>
      <c r="M451" s="7" t="s">
        <v>767</v>
      </c>
      <c r="N451" s="13">
        <v>2.75</v>
      </c>
      <c r="O451" s="13"/>
      <c r="P451" s="7"/>
      <c r="Q451" s="7"/>
      <c r="R451" s="7"/>
      <c r="S451" s="7"/>
      <c r="T451" s="13"/>
      <c r="U451" s="50"/>
      <c r="V451" s="50"/>
      <c r="W451" s="7"/>
      <c r="X451" s="7" t="s">
        <v>240</v>
      </c>
      <c r="Y451" s="7" t="s">
        <v>240</v>
      </c>
      <c r="Z451" s="3" t="s">
        <v>1062</v>
      </c>
      <c r="AA451" s="9" t="s">
        <v>259</v>
      </c>
      <c r="AB451" s="42" t="s">
        <v>1443</v>
      </c>
    </row>
    <row r="452" spans="1:28" ht="25.5">
      <c r="A452" s="65" t="s">
        <v>1636</v>
      </c>
      <c r="B452" s="9" t="s">
        <v>1293</v>
      </c>
      <c r="C452" s="7" t="s">
        <v>967</v>
      </c>
      <c r="D452" s="7" t="s">
        <v>247</v>
      </c>
      <c r="E452" s="7" t="s">
        <v>1069</v>
      </c>
      <c r="F452" s="7" t="s">
        <v>1418</v>
      </c>
      <c r="G452" s="7" t="s">
        <v>80</v>
      </c>
      <c r="H452" s="13">
        <v>1949</v>
      </c>
      <c r="I452" s="13"/>
      <c r="J452" s="32">
        <v>18255</v>
      </c>
      <c r="K452" s="7" t="s">
        <v>768</v>
      </c>
      <c r="L452" s="32">
        <v>20628</v>
      </c>
      <c r="M452" s="7" t="s">
        <v>54</v>
      </c>
      <c r="N452" s="13">
        <v>6.5</v>
      </c>
      <c r="O452" s="13"/>
      <c r="P452" s="7"/>
      <c r="Q452" s="7"/>
      <c r="R452" s="7"/>
      <c r="S452" s="7"/>
      <c r="T452" s="13"/>
      <c r="U452" s="50"/>
      <c r="V452" s="50"/>
      <c r="W452" s="7"/>
      <c r="X452" s="7" t="s">
        <v>240</v>
      </c>
      <c r="Y452" s="7" t="s">
        <v>240</v>
      </c>
      <c r="Z452" s="3" t="s">
        <v>1062</v>
      </c>
      <c r="AA452" s="9" t="s">
        <v>1864</v>
      </c>
      <c r="AB452" s="42" t="s">
        <v>178</v>
      </c>
    </row>
    <row r="453" spans="1:28" ht="76.5">
      <c r="A453" s="65" t="s">
        <v>1636</v>
      </c>
      <c r="B453" s="9" t="s">
        <v>1293</v>
      </c>
      <c r="C453" s="7" t="s">
        <v>967</v>
      </c>
      <c r="D453" s="7" t="s">
        <v>941</v>
      </c>
      <c r="E453" s="7" t="s">
        <v>1123</v>
      </c>
      <c r="F453" s="7" t="s">
        <v>1593</v>
      </c>
      <c r="G453" s="7" t="s">
        <v>80</v>
      </c>
      <c r="H453" s="13">
        <v>1956</v>
      </c>
      <c r="I453" s="13"/>
      <c r="J453" s="32">
        <v>20634</v>
      </c>
      <c r="K453" s="7" t="s">
        <v>55</v>
      </c>
      <c r="L453" s="32">
        <v>21577</v>
      </c>
      <c r="M453" s="7" t="s">
        <v>7</v>
      </c>
      <c r="N453" s="13">
        <v>2.6</v>
      </c>
      <c r="O453" s="13"/>
      <c r="P453" s="45" t="s">
        <v>1335</v>
      </c>
      <c r="Q453" s="45" t="s">
        <v>239</v>
      </c>
      <c r="R453" s="45"/>
      <c r="S453" s="45"/>
      <c r="T453" s="22">
        <v>8146</v>
      </c>
      <c r="U453" s="50">
        <v>34</v>
      </c>
      <c r="V453" s="50">
        <v>36</v>
      </c>
      <c r="W453" s="7"/>
      <c r="X453" s="38" t="s">
        <v>1334</v>
      </c>
      <c r="Y453" s="7" t="s">
        <v>240</v>
      </c>
      <c r="Z453" s="3" t="s">
        <v>1062</v>
      </c>
      <c r="AA453" s="9" t="s">
        <v>246</v>
      </c>
      <c r="AB453" s="42" t="s">
        <v>1052</v>
      </c>
    </row>
    <row r="454" spans="1:28" ht="25.5">
      <c r="A454" s="65" t="s">
        <v>1636</v>
      </c>
      <c r="B454" s="9" t="s">
        <v>1293</v>
      </c>
      <c r="C454" s="7" t="s">
        <v>967</v>
      </c>
      <c r="D454" s="7" t="s">
        <v>413</v>
      </c>
      <c r="E454" s="7" t="s">
        <v>573</v>
      </c>
      <c r="F454" s="7" t="s">
        <v>568</v>
      </c>
      <c r="G454" s="52" t="s">
        <v>80</v>
      </c>
      <c r="H454" s="13">
        <v>1959</v>
      </c>
      <c r="I454" s="13"/>
      <c r="J454" s="32">
        <v>21577</v>
      </c>
      <c r="K454" s="7" t="s">
        <v>7</v>
      </c>
      <c r="L454" s="32">
        <v>24201</v>
      </c>
      <c r="M454" s="7" t="s">
        <v>56</v>
      </c>
      <c r="N454" s="13">
        <v>7.25</v>
      </c>
      <c r="O454" s="13"/>
      <c r="P454" s="7"/>
      <c r="Q454" s="7"/>
      <c r="R454" s="7"/>
      <c r="S454" s="7"/>
      <c r="T454" s="13"/>
      <c r="U454" s="50"/>
      <c r="V454" s="50"/>
      <c r="W454" s="7"/>
      <c r="X454" s="7" t="s">
        <v>240</v>
      </c>
      <c r="Y454" s="7" t="s">
        <v>240</v>
      </c>
      <c r="Z454" s="3" t="s">
        <v>1062</v>
      </c>
      <c r="AA454" s="9" t="s">
        <v>1625</v>
      </c>
      <c r="AB454" s="42" t="s">
        <v>1052</v>
      </c>
    </row>
    <row r="455" spans="1:28" ht="38.25">
      <c r="A455" s="65" t="s">
        <v>1636</v>
      </c>
      <c r="B455" s="9" t="s">
        <v>1293</v>
      </c>
      <c r="C455" s="7" t="s">
        <v>967</v>
      </c>
      <c r="D455" s="10" t="s">
        <v>1291</v>
      </c>
      <c r="E455" s="7" t="s">
        <v>948</v>
      </c>
      <c r="F455" s="7"/>
      <c r="G455" s="7" t="s">
        <v>1421</v>
      </c>
      <c r="H455" s="13">
        <v>1969</v>
      </c>
      <c r="I455" s="21">
        <v>25304</v>
      </c>
      <c r="J455" s="32">
        <v>24201</v>
      </c>
      <c r="K455" s="7" t="s">
        <v>56</v>
      </c>
      <c r="L455" s="32">
        <v>27144</v>
      </c>
      <c r="M455" s="7" t="s">
        <v>127</v>
      </c>
      <c r="N455" s="13">
        <v>8</v>
      </c>
      <c r="O455" s="13"/>
      <c r="P455" s="7"/>
      <c r="Q455" s="7"/>
      <c r="R455" s="7"/>
      <c r="S455" s="7"/>
      <c r="T455" s="13"/>
      <c r="U455" s="50"/>
      <c r="V455" s="50"/>
      <c r="W455" s="7"/>
      <c r="X455" s="7" t="s">
        <v>240</v>
      </c>
      <c r="Y455" s="7" t="s">
        <v>240</v>
      </c>
      <c r="Z455" s="3" t="s">
        <v>1062</v>
      </c>
      <c r="AA455" s="9" t="s">
        <v>1370</v>
      </c>
      <c r="AB455" s="42"/>
    </row>
    <row r="456" spans="1:28" ht="25.5">
      <c r="A456" s="65" t="s">
        <v>1636</v>
      </c>
      <c r="B456" s="9" t="s">
        <v>1293</v>
      </c>
      <c r="C456" s="10" t="s">
        <v>967</v>
      </c>
      <c r="D456" s="10" t="s">
        <v>488</v>
      </c>
      <c r="E456" s="9" t="s">
        <v>954</v>
      </c>
      <c r="F456" s="9" t="s">
        <v>1418</v>
      </c>
      <c r="G456" s="9" t="s">
        <v>80</v>
      </c>
      <c r="H456" s="14">
        <v>1974</v>
      </c>
      <c r="I456" s="21"/>
      <c r="J456" s="33">
        <v>27285</v>
      </c>
      <c r="K456" s="4" t="s">
        <v>1582</v>
      </c>
      <c r="L456" s="33">
        <v>29265</v>
      </c>
      <c r="M456" s="8"/>
      <c r="N456" s="29">
        <v>5.4</v>
      </c>
      <c r="O456" s="21" t="s">
        <v>245</v>
      </c>
      <c r="P456" s="46"/>
      <c r="Q456" s="46"/>
      <c r="R456" s="46"/>
      <c r="S456" s="46"/>
      <c r="T456" s="21"/>
      <c r="U456" s="98"/>
      <c r="V456" s="98"/>
      <c r="W456" s="46"/>
      <c r="X456" s="46" t="s">
        <v>240</v>
      </c>
      <c r="Y456" s="38" t="s">
        <v>784</v>
      </c>
      <c r="Z456" s="3" t="s">
        <v>1062</v>
      </c>
      <c r="AA456" s="9"/>
      <c r="AB456" s="6" t="s">
        <v>1087</v>
      </c>
    </row>
    <row r="457" spans="1:28">
      <c r="A457" s="65" t="s">
        <v>1636</v>
      </c>
      <c r="B457" s="9" t="s">
        <v>1293</v>
      </c>
      <c r="C457" s="10" t="s">
        <v>967</v>
      </c>
      <c r="D457" s="10" t="s">
        <v>139</v>
      </c>
      <c r="E457" s="9"/>
      <c r="F457" s="9"/>
      <c r="G457" s="9"/>
      <c r="H457" s="14">
        <v>1980</v>
      </c>
      <c r="I457" s="21"/>
      <c r="J457" s="33">
        <v>29265</v>
      </c>
      <c r="K457" s="4"/>
      <c r="L457" s="33">
        <v>30508</v>
      </c>
      <c r="M457" s="8"/>
      <c r="N457" s="29">
        <v>3.4</v>
      </c>
      <c r="O457" s="21"/>
      <c r="P457" s="46"/>
      <c r="Q457" s="46"/>
      <c r="R457" s="46"/>
      <c r="S457" s="46"/>
      <c r="T457" s="21"/>
      <c r="U457" s="98"/>
      <c r="V457" s="98"/>
      <c r="W457" s="46"/>
      <c r="X457" s="46" t="s">
        <v>240</v>
      </c>
      <c r="Y457" s="46" t="s">
        <v>240</v>
      </c>
      <c r="Z457" s="3" t="s">
        <v>1062</v>
      </c>
      <c r="AA457" s="9"/>
      <c r="AB457" s="42"/>
    </row>
    <row r="458" spans="1:28" ht="25.5">
      <c r="A458" s="65" t="s">
        <v>1636</v>
      </c>
      <c r="B458" s="9" t="s">
        <v>1293</v>
      </c>
      <c r="C458" s="10" t="s">
        <v>967</v>
      </c>
      <c r="D458" s="10" t="s">
        <v>1490</v>
      </c>
      <c r="E458" s="9" t="s">
        <v>1533</v>
      </c>
      <c r="F458" s="9" t="s">
        <v>1513</v>
      </c>
      <c r="G458" s="9" t="s">
        <v>422</v>
      </c>
      <c r="H458" s="14">
        <v>1983</v>
      </c>
      <c r="I458" s="21"/>
      <c r="J458" s="33">
        <v>30508</v>
      </c>
      <c r="K458" s="4"/>
      <c r="L458" s="33">
        <v>31397</v>
      </c>
      <c r="M458" s="8"/>
      <c r="N458" s="29">
        <v>2.4</v>
      </c>
      <c r="O458" s="21" t="s">
        <v>245</v>
      </c>
      <c r="P458" s="46"/>
      <c r="Q458" s="46"/>
      <c r="R458" s="46"/>
      <c r="S458" s="46"/>
      <c r="T458" s="29">
        <v>1931</v>
      </c>
      <c r="U458" s="98">
        <f>83-31</f>
        <v>52</v>
      </c>
      <c r="V458" s="98">
        <v>54</v>
      </c>
      <c r="W458" s="46"/>
      <c r="X458" s="46" t="s">
        <v>240</v>
      </c>
      <c r="Y458" s="38" t="s">
        <v>1229</v>
      </c>
      <c r="Z458" s="3" t="s">
        <v>1062</v>
      </c>
      <c r="AA458" s="9"/>
      <c r="AB458" s="42"/>
    </row>
    <row r="459" spans="1:28" ht="25.5">
      <c r="A459" s="65" t="s">
        <v>1636</v>
      </c>
      <c r="B459" s="9" t="s">
        <v>1293</v>
      </c>
      <c r="C459" s="10" t="s">
        <v>967</v>
      </c>
      <c r="D459" s="10" t="s">
        <v>1491</v>
      </c>
      <c r="E459" s="9" t="s">
        <v>555</v>
      </c>
      <c r="F459" s="9" t="s">
        <v>1418</v>
      </c>
      <c r="G459" s="9" t="s">
        <v>80</v>
      </c>
      <c r="H459" s="14">
        <v>1985</v>
      </c>
      <c r="I459" s="21"/>
      <c r="J459" s="33">
        <v>31397</v>
      </c>
      <c r="K459" s="4"/>
      <c r="L459" s="33">
        <v>33588</v>
      </c>
      <c r="M459" s="8"/>
      <c r="N459" s="29">
        <v>6</v>
      </c>
      <c r="O459" s="21" t="s">
        <v>411</v>
      </c>
      <c r="P459" s="46"/>
      <c r="Q459" s="46"/>
      <c r="R459" s="46"/>
      <c r="S459" s="46"/>
      <c r="T459" s="29">
        <v>1931</v>
      </c>
      <c r="U459" s="98">
        <v>54</v>
      </c>
      <c r="V459" s="98">
        <v>60</v>
      </c>
      <c r="W459" s="46"/>
      <c r="X459" s="46" t="s">
        <v>240</v>
      </c>
      <c r="Y459" s="38" t="s">
        <v>429</v>
      </c>
      <c r="Z459" s="3" t="s">
        <v>1062</v>
      </c>
      <c r="AA459" s="9" t="s">
        <v>410</v>
      </c>
      <c r="AB459" s="42"/>
    </row>
    <row r="460" spans="1:28">
      <c r="A460" s="65" t="s">
        <v>1636</v>
      </c>
      <c r="B460" s="9" t="s">
        <v>1293</v>
      </c>
      <c r="C460" s="10" t="s">
        <v>967</v>
      </c>
      <c r="D460" s="10" t="s">
        <v>1492</v>
      </c>
      <c r="E460" s="9"/>
      <c r="F460" s="9"/>
      <c r="G460" s="9"/>
      <c r="H460" s="14">
        <v>1991</v>
      </c>
      <c r="I460" s="21"/>
      <c r="J460" s="33">
        <v>33588</v>
      </c>
      <c r="K460" s="4"/>
      <c r="L460" s="33">
        <v>34382</v>
      </c>
      <c r="M460" s="8"/>
      <c r="N460" s="29">
        <v>2.2000000000000002</v>
      </c>
      <c r="O460" s="21"/>
      <c r="P460" s="46"/>
      <c r="Q460" s="46"/>
      <c r="R460" s="46"/>
      <c r="S460" s="46"/>
      <c r="T460" s="21"/>
      <c r="U460" s="98"/>
      <c r="V460" s="98"/>
      <c r="W460" s="46"/>
      <c r="X460" s="46" t="s">
        <v>240</v>
      </c>
      <c r="Y460" s="46" t="s">
        <v>240</v>
      </c>
      <c r="Z460" s="3" t="s">
        <v>1062</v>
      </c>
      <c r="AA460" s="9"/>
      <c r="AB460" s="42"/>
    </row>
    <row r="461" spans="1:28" ht="38.25">
      <c r="A461" s="65" t="s">
        <v>1636</v>
      </c>
      <c r="B461" s="9" t="s">
        <v>1293</v>
      </c>
      <c r="C461" s="10" t="s">
        <v>967</v>
      </c>
      <c r="D461" s="10" t="s">
        <v>494</v>
      </c>
      <c r="E461" s="9" t="s">
        <v>954</v>
      </c>
      <c r="F461" s="9" t="s">
        <v>1418</v>
      </c>
      <c r="G461" s="9" t="s">
        <v>80</v>
      </c>
      <c r="H461" s="14">
        <v>1994</v>
      </c>
      <c r="I461" s="21"/>
      <c r="J461" s="33">
        <v>34382</v>
      </c>
      <c r="K461" s="4"/>
      <c r="L461" s="33">
        <v>35019</v>
      </c>
      <c r="M461" s="8"/>
      <c r="N461" s="29">
        <v>1.5</v>
      </c>
      <c r="O461" s="21" t="s">
        <v>3</v>
      </c>
      <c r="P461" s="46" t="s">
        <v>495</v>
      </c>
      <c r="Q461" s="46" t="s">
        <v>239</v>
      </c>
      <c r="R461" s="46"/>
      <c r="S461" s="46"/>
      <c r="T461" s="21">
        <v>21228</v>
      </c>
      <c r="U461" s="98">
        <f>94-58</f>
        <v>36</v>
      </c>
      <c r="V461" s="98">
        <v>37</v>
      </c>
      <c r="W461" s="46"/>
      <c r="X461" s="46" t="s">
        <v>240</v>
      </c>
      <c r="Y461" s="46" t="s">
        <v>240</v>
      </c>
      <c r="Z461" s="3" t="s">
        <v>1062</v>
      </c>
      <c r="AA461" s="9" t="s">
        <v>1517</v>
      </c>
      <c r="AB461" s="42"/>
    </row>
    <row r="462" spans="1:28" ht="25.5">
      <c r="A462" s="65" t="s">
        <v>1636</v>
      </c>
      <c r="B462" s="9" t="s">
        <v>1293</v>
      </c>
      <c r="C462" s="10" t="s">
        <v>967</v>
      </c>
      <c r="D462" s="10" t="s">
        <v>1719</v>
      </c>
      <c r="E462" s="45" t="s">
        <v>1860</v>
      </c>
      <c r="F462" s="45" t="s">
        <v>258</v>
      </c>
      <c r="G462" s="9" t="s">
        <v>80</v>
      </c>
      <c r="H462" s="14">
        <v>1995</v>
      </c>
      <c r="I462" s="21"/>
      <c r="J462" s="33">
        <v>35019</v>
      </c>
      <c r="K462" s="4"/>
      <c r="L462" s="33">
        <v>35362</v>
      </c>
      <c r="M462" s="8"/>
      <c r="N462" s="29">
        <v>1</v>
      </c>
      <c r="O462" s="21" t="s">
        <v>245</v>
      </c>
      <c r="P462" s="45" t="s">
        <v>1862</v>
      </c>
      <c r="Q462" s="45" t="s">
        <v>239</v>
      </c>
      <c r="R462" s="45" t="s">
        <v>1862</v>
      </c>
      <c r="S462" s="45" t="s">
        <v>239</v>
      </c>
      <c r="T462" s="22">
        <v>17738</v>
      </c>
      <c r="U462" s="98">
        <f>95-48</f>
        <v>47</v>
      </c>
      <c r="V462" s="98">
        <v>48</v>
      </c>
      <c r="W462" s="46"/>
      <c r="X462" s="46" t="s">
        <v>240</v>
      </c>
      <c r="Y462" s="38" t="s">
        <v>1863</v>
      </c>
      <c r="Z462" s="3" t="s">
        <v>1062</v>
      </c>
      <c r="AA462" s="9" t="s">
        <v>1861</v>
      </c>
      <c r="AB462" s="42"/>
    </row>
    <row r="463" spans="1:28" ht="25.5">
      <c r="A463" s="65" t="s">
        <v>1636</v>
      </c>
      <c r="B463" s="9" t="s">
        <v>1293</v>
      </c>
      <c r="C463" s="10" t="s">
        <v>967</v>
      </c>
      <c r="D463" s="3" t="s">
        <v>838</v>
      </c>
      <c r="E463" s="45" t="s">
        <v>1533</v>
      </c>
      <c r="F463" s="45" t="s">
        <v>1513</v>
      </c>
      <c r="G463" s="9" t="s">
        <v>422</v>
      </c>
      <c r="H463" s="14">
        <v>1996</v>
      </c>
      <c r="I463" s="21"/>
      <c r="J463" s="34">
        <v>35373</v>
      </c>
      <c r="K463" s="8"/>
      <c r="L463" s="34">
        <v>37147</v>
      </c>
      <c r="M463" s="8"/>
      <c r="N463" s="29">
        <v>5</v>
      </c>
      <c r="O463" s="21" t="s">
        <v>245</v>
      </c>
      <c r="P463" s="45" t="s">
        <v>467</v>
      </c>
      <c r="Q463" s="45" t="s">
        <v>240</v>
      </c>
      <c r="R463" s="45" t="s">
        <v>468</v>
      </c>
      <c r="S463" s="45" t="s">
        <v>239</v>
      </c>
      <c r="T463" s="29">
        <v>1953</v>
      </c>
      <c r="U463" s="98">
        <f>96-53</f>
        <v>43</v>
      </c>
      <c r="V463" s="98">
        <v>48</v>
      </c>
      <c r="W463" s="46"/>
      <c r="X463" s="46" t="s">
        <v>240</v>
      </c>
      <c r="Y463" s="38" t="s">
        <v>466</v>
      </c>
      <c r="Z463" s="3" t="s">
        <v>1062</v>
      </c>
      <c r="AA463" s="9" t="s">
        <v>839</v>
      </c>
      <c r="AB463" s="42"/>
    </row>
    <row r="464" spans="1:28">
      <c r="A464" s="65" t="s">
        <v>1636</v>
      </c>
      <c r="B464" s="9" t="s">
        <v>1293</v>
      </c>
      <c r="C464" s="10" t="s">
        <v>967</v>
      </c>
      <c r="D464" s="3" t="s">
        <v>1718</v>
      </c>
      <c r="E464" s="45"/>
      <c r="F464" s="45"/>
      <c r="G464" s="9"/>
      <c r="H464" s="14">
        <v>2001</v>
      </c>
      <c r="I464" s="21"/>
      <c r="J464" s="34">
        <v>37147</v>
      </c>
      <c r="K464" s="8"/>
      <c r="L464" s="34">
        <v>37294</v>
      </c>
      <c r="M464" s="8"/>
      <c r="N464" s="29">
        <v>0.5</v>
      </c>
      <c r="O464" s="21"/>
      <c r="P464" s="45"/>
      <c r="Q464" s="45"/>
      <c r="R464" s="45"/>
      <c r="S464" s="45"/>
      <c r="T464" s="29"/>
      <c r="U464" s="98"/>
      <c r="V464" s="98"/>
      <c r="W464" s="46"/>
      <c r="X464" s="46"/>
      <c r="Y464" s="38"/>
      <c r="Z464" s="3"/>
      <c r="AA464" s="9"/>
      <c r="AB464" s="42"/>
    </row>
    <row r="465" spans="1:28">
      <c r="A465" s="65" t="s">
        <v>1636</v>
      </c>
      <c r="B465" s="9" t="s">
        <v>1293</v>
      </c>
      <c r="C465" s="10" t="s">
        <v>967</v>
      </c>
      <c r="D465" s="3" t="s">
        <v>1717</v>
      </c>
      <c r="E465" s="45"/>
      <c r="F465" s="45"/>
      <c r="G465" s="9"/>
      <c r="H465" s="14">
        <v>2002</v>
      </c>
      <c r="I465" s="21"/>
      <c r="J465" s="34">
        <v>37294</v>
      </c>
      <c r="K465" s="8"/>
      <c r="L465" s="34">
        <v>37390</v>
      </c>
      <c r="M465" s="8"/>
      <c r="N465" s="29">
        <v>0.25</v>
      </c>
      <c r="O465" s="21"/>
      <c r="P465" s="45"/>
      <c r="Q465" s="45"/>
      <c r="R465" s="45"/>
      <c r="S465" s="45"/>
      <c r="T465" s="29"/>
      <c r="U465" s="46"/>
      <c r="V465" s="46"/>
      <c r="W465" s="46"/>
      <c r="X465" s="46"/>
      <c r="Y465" s="38"/>
      <c r="Z465" s="3"/>
      <c r="AA465" s="9"/>
      <c r="AB465" s="42"/>
    </row>
    <row r="466" spans="1:28" ht="38.25">
      <c r="A466" s="65" t="s">
        <v>1636</v>
      </c>
      <c r="B466" s="9" t="s">
        <v>1293</v>
      </c>
      <c r="C466" s="10" t="s">
        <v>967</v>
      </c>
      <c r="D466" s="45" t="s">
        <v>704</v>
      </c>
      <c r="E466" s="45" t="s">
        <v>705</v>
      </c>
      <c r="F466" s="45" t="s">
        <v>258</v>
      </c>
      <c r="G466" s="129" t="s">
        <v>1622</v>
      </c>
      <c r="H466" s="14">
        <v>2002</v>
      </c>
      <c r="I466" s="21"/>
      <c r="J466" s="34">
        <v>37390</v>
      </c>
      <c r="K466" s="8"/>
      <c r="L466" s="33">
        <v>38447</v>
      </c>
      <c r="M466" s="8"/>
      <c r="N466" s="29">
        <v>3</v>
      </c>
      <c r="O466" s="21" t="s">
        <v>3</v>
      </c>
      <c r="P466" s="45" t="s">
        <v>1325</v>
      </c>
      <c r="Q466" s="45" t="s">
        <v>239</v>
      </c>
      <c r="R466" s="45" t="s">
        <v>1326</v>
      </c>
      <c r="S466" s="45" t="s">
        <v>239</v>
      </c>
      <c r="T466" s="22">
        <v>14934</v>
      </c>
      <c r="U466" s="98">
        <v>61</v>
      </c>
      <c r="V466" s="98">
        <v>64</v>
      </c>
      <c r="W466" s="46"/>
      <c r="X466" s="38" t="s">
        <v>240</v>
      </c>
      <c r="Y466" s="38" t="s">
        <v>1324</v>
      </c>
      <c r="Z466" s="3" t="s">
        <v>1062</v>
      </c>
      <c r="AA466" s="52" t="s">
        <v>1939</v>
      </c>
      <c r="AB466" s="42"/>
    </row>
    <row r="467" spans="1:28" ht="102">
      <c r="A467" s="65" t="s">
        <v>1636</v>
      </c>
      <c r="B467" s="9" t="s">
        <v>1293</v>
      </c>
      <c r="C467" s="10" t="s">
        <v>967</v>
      </c>
      <c r="D467" s="9" t="s">
        <v>752</v>
      </c>
      <c r="E467" s="52" t="s">
        <v>352</v>
      </c>
      <c r="F467" s="52" t="s">
        <v>353</v>
      </c>
      <c r="G467" s="52" t="s">
        <v>894</v>
      </c>
      <c r="H467" s="14">
        <v>2005</v>
      </c>
      <c r="I467" s="33">
        <v>38447</v>
      </c>
      <c r="J467" s="33">
        <v>38442</v>
      </c>
      <c r="K467" s="8"/>
      <c r="L467" s="144">
        <v>40097</v>
      </c>
      <c r="M467" s="8"/>
      <c r="N467" s="29">
        <v>4.5</v>
      </c>
      <c r="O467" s="21" t="s">
        <v>245</v>
      </c>
      <c r="P467" s="46"/>
      <c r="Q467" s="46"/>
      <c r="R467" s="130" t="s">
        <v>1940</v>
      </c>
      <c r="S467" s="130" t="s">
        <v>239</v>
      </c>
      <c r="T467" s="133">
        <v>23267</v>
      </c>
      <c r="U467" s="98">
        <v>41</v>
      </c>
      <c r="V467" s="98">
        <v>46</v>
      </c>
      <c r="W467" s="46"/>
      <c r="X467" s="9" t="s">
        <v>240</v>
      </c>
      <c r="Y467" s="129" t="s">
        <v>1941</v>
      </c>
      <c r="Z467" s="3" t="s">
        <v>1062</v>
      </c>
      <c r="AA467" s="52" t="s">
        <v>1942</v>
      </c>
      <c r="AB467" s="42"/>
    </row>
    <row r="468" spans="1:28">
      <c r="A468" s="65" t="s">
        <v>1636</v>
      </c>
      <c r="B468" s="9"/>
      <c r="C468" s="10" t="s">
        <v>967</v>
      </c>
      <c r="D468" s="9" t="s">
        <v>1640</v>
      </c>
      <c r="E468" s="9"/>
      <c r="F468" s="9"/>
      <c r="G468" s="9"/>
      <c r="H468" s="14">
        <v>2009</v>
      </c>
      <c r="I468" s="33"/>
      <c r="J468" s="33">
        <v>40136</v>
      </c>
      <c r="K468" s="8"/>
      <c r="L468" s="34">
        <v>40715</v>
      </c>
      <c r="M468" s="8"/>
      <c r="N468" s="29"/>
      <c r="O468" s="21"/>
      <c r="P468" s="46"/>
      <c r="Q468" s="46"/>
      <c r="R468" s="46"/>
      <c r="S468" s="46"/>
      <c r="T468" s="21"/>
      <c r="U468" s="46"/>
      <c r="V468" s="46"/>
      <c r="W468" s="46"/>
      <c r="X468" s="9"/>
      <c r="Y468" s="38"/>
      <c r="Z468" s="3" t="s">
        <v>1063</v>
      </c>
      <c r="AA468" s="9"/>
      <c r="AB468" s="42"/>
    </row>
    <row r="469" spans="1:28">
      <c r="A469" s="30" t="s">
        <v>545</v>
      </c>
      <c r="B469" s="38"/>
      <c r="C469" s="7" t="s">
        <v>967</v>
      </c>
      <c r="D469" s="7" t="s">
        <v>1608</v>
      </c>
      <c r="E469" s="7" t="s">
        <v>544</v>
      </c>
      <c r="F469" s="38"/>
      <c r="G469" s="38"/>
      <c r="H469" s="13">
        <v>1910</v>
      </c>
      <c r="I469" s="13">
        <v>1910</v>
      </c>
      <c r="J469" s="32">
        <v>3934</v>
      </c>
      <c r="K469" s="7" t="s">
        <v>544</v>
      </c>
      <c r="L469" s="13" t="s">
        <v>544</v>
      </c>
      <c r="M469" s="7" t="s">
        <v>544</v>
      </c>
      <c r="N469" s="13"/>
      <c r="O469" s="38"/>
      <c r="P469" s="38"/>
      <c r="Q469" s="38"/>
      <c r="R469" s="111"/>
      <c r="S469" s="111"/>
      <c r="T469" s="38"/>
      <c r="U469" s="38"/>
      <c r="V469" s="38"/>
      <c r="W469" s="38"/>
      <c r="X469" s="38"/>
      <c r="Y469" s="38"/>
      <c r="Z469" s="7" t="s">
        <v>1062</v>
      </c>
      <c r="AA469" s="7" t="s">
        <v>544</v>
      </c>
      <c r="AB469" s="112"/>
    </row>
    <row r="470" spans="1:28">
      <c r="A470" s="30" t="s">
        <v>545</v>
      </c>
      <c r="B470" s="38"/>
      <c r="C470" s="7" t="s">
        <v>967</v>
      </c>
      <c r="D470" s="7" t="s">
        <v>1609</v>
      </c>
      <c r="E470" s="7" t="s">
        <v>544</v>
      </c>
      <c r="F470" s="38"/>
      <c r="G470" s="38"/>
      <c r="H470" s="13">
        <v>1911</v>
      </c>
      <c r="I470" s="13">
        <v>1911</v>
      </c>
      <c r="J470" s="32">
        <v>4256</v>
      </c>
      <c r="K470" s="7" t="s">
        <v>544</v>
      </c>
      <c r="L470" s="13" t="s">
        <v>544</v>
      </c>
      <c r="M470" s="7" t="s">
        <v>544</v>
      </c>
      <c r="N470" s="13"/>
      <c r="O470" s="38"/>
      <c r="P470" s="38"/>
      <c r="Q470" s="38"/>
      <c r="R470" s="111"/>
      <c r="S470" s="111"/>
      <c r="T470" s="38"/>
      <c r="U470" s="38"/>
      <c r="V470" s="38"/>
      <c r="W470" s="38"/>
      <c r="X470" s="38"/>
      <c r="Y470" s="38"/>
      <c r="Z470" s="7" t="s">
        <v>1062</v>
      </c>
      <c r="AA470" s="7" t="s">
        <v>544</v>
      </c>
      <c r="AB470" s="112"/>
    </row>
    <row r="471" spans="1:28">
      <c r="A471" s="30" t="s">
        <v>545</v>
      </c>
      <c r="B471" s="38"/>
      <c r="C471" s="7" t="s">
        <v>967</v>
      </c>
      <c r="D471" s="7" t="s">
        <v>845</v>
      </c>
      <c r="E471" s="7" t="s">
        <v>544</v>
      </c>
      <c r="F471" s="38"/>
      <c r="G471" s="38"/>
      <c r="H471" s="13">
        <v>1913</v>
      </c>
      <c r="I471" s="13">
        <v>1913</v>
      </c>
      <c r="J471" s="32">
        <v>4813</v>
      </c>
      <c r="K471" s="7" t="s">
        <v>544</v>
      </c>
      <c r="L471" s="13" t="s">
        <v>544</v>
      </c>
      <c r="M471" s="7" t="s">
        <v>544</v>
      </c>
      <c r="N471" s="13"/>
      <c r="O471" s="38"/>
      <c r="P471" s="38"/>
      <c r="Q471" s="38"/>
      <c r="R471" s="111"/>
      <c r="S471" s="111"/>
      <c r="T471" s="38"/>
      <c r="U471" s="38"/>
      <c r="V471" s="38"/>
      <c r="W471" s="38"/>
      <c r="X471" s="38"/>
      <c r="Y471" s="38"/>
      <c r="Z471" s="7" t="s">
        <v>1062</v>
      </c>
      <c r="AA471" s="7" t="s">
        <v>544</v>
      </c>
      <c r="AB471" s="112"/>
    </row>
    <row r="472" spans="1:28">
      <c r="A472" s="30" t="s">
        <v>545</v>
      </c>
      <c r="B472" s="38"/>
      <c r="C472" s="7" t="s">
        <v>967</v>
      </c>
      <c r="D472" s="7" t="s">
        <v>846</v>
      </c>
      <c r="E472" s="7" t="s">
        <v>544</v>
      </c>
      <c r="F472" s="38"/>
      <c r="G472" s="38"/>
      <c r="H472" s="13">
        <v>1915</v>
      </c>
      <c r="I472" s="13">
        <v>1915</v>
      </c>
      <c r="J472" s="32">
        <v>5549</v>
      </c>
      <c r="K472" s="7" t="s">
        <v>544</v>
      </c>
      <c r="L472" s="13" t="s">
        <v>544</v>
      </c>
      <c r="M472" s="7" t="s">
        <v>544</v>
      </c>
      <c r="N472" s="13"/>
      <c r="O472" s="38"/>
      <c r="P472" s="38"/>
      <c r="Q472" s="38"/>
      <c r="R472" s="111"/>
      <c r="S472" s="111"/>
      <c r="T472" s="38"/>
      <c r="U472" s="38"/>
      <c r="V472" s="38"/>
      <c r="W472" s="38"/>
      <c r="X472" s="38"/>
      <c r="Y472" s="38"/>
      <c r="Z472" s="7" t="s">
        <v>1062</v>
      </c>
      <c r="AA472" s="7" t="s">
        <v>544</v>
      </c>
      <c r="AB472" s="112"/>
    </row>
    <row r="473" spans="1:28">
      <c r="A473" s="30" t="s">
        <v>545</v>
      </c>
      <c r="B473" s="38"/>
      <c r="C473" s="7" t="s">
        <v>967</v>
      </c>
      <c r="D473" s="7" t="s">
        <v>847</v>
      </c>
      <c r="E473" s="7" t="s">
        <v>544</v>
      </c>
      <c r="F473" s="38"/>
      <c r="G473" s="38"/>
      <c r="H473" s="13">
        <v>1919</v>
      </c>
      <c r="I473" s="13">
        <v>1919</v>
      </c>
      <c r="J473" s="32">
        <v>7151</v>
      </c>
      <c r="K473" s="7" t="s">
        <v>544</v>
      </c>
      <c r="L473" s="13" t="s">
        <v>544</v>
      </c>
      <c r="M473" s="7" t="s">
        <v>544</v>
      </c>
      <c r="N473" s="13"/>
      <c r="O473" s="38"/>
      <c r="P473" s="38"/>
      <c r="Q473" s="38"/>
      <c r="R473" s="111"/>
      <c r="S473" s="111"/>
      <c r="T473" s="38"/>
      <c r="U473" s="38"/>
      <c r="V473" s="38"/>
      <c r="W473" s="38"/>
      <c r="X473" s="38"/>
      <c r="Y473" s="38"/>
      <c r="Z473" s="7" t="s">
        <v>1062</v>
      </c>
      <c r="AA473" s="7" t="s">
        <v>544</v>
      </c>
      <c r="AB473" s="112"/>
    </row>
    <row r="474" spans="1:28">
      <c r="A474" s="30" t="s">
        <v>545</v>
      </c>
      <c r="B474" s="38"/>
      <c r="C474" s="7" t="s">
        <v>967</v>
      </c>
      <c r="D474" s="7" t="s">
        <v>848</v>
      </c>
      <c r="E474" s="7" t="s">
        <v>544</v>
      </c>
      <c r="F474" s="38"/>
      <c r="G474" s="38"/>
      <c r="H474" s="13">
        <v>1922</v>
      </c>
      <c r="I474" s="13">
        <v>1922</v>
      </c>
      <c r="J474" s="32">
        <v>8178</v>
      </c>
      <c r="K474" s="7" t="s">
        <v>544</v>
      </c>
      <c r="L474" s="13" t="s">
        <v>544</v>
      </c>
      <c r="M474" s="7" t="s">
        <v>544</v>
      </c>
      <c r="N474" s="13"/>
      <c r="O474" s="38"/>
      <c r="P474" s="38"/>
      <c r="Q474" s="38"/>
      <c r="R474" s="111"/>
      <c r="S474" s="111"/>
      <c r="T474" s="38"/>
      <c r="U474" s="38"/>
      <c r="V474" s="38"/>
      <c r="W474" s="38"/>
      <c r="X474" s="38"/>
      <c r="Y474" s="38"/>
      <c r="Z474" s="7" t="s">
        <v>1062</v>
      </c>
      <c r="AA474" s="7" t="s">
        <v>544</v>
      </c>
      <c r="AB474" s="112"/>
    </row>
    <row r="475" spans="1:28">
      <c r="A475" s="30" t="s">
        <v>545</v>
      </c>
      <c r="B475" s="38"/>
      <c r="C475" s="7" t="s">
        <v>967</v>
      </c>
      <c r="D475" s="7" t="s">
        <v>849</v>
      </c>
      <c r="E475" s="7" t="s">
        <v>544</v>
      </c>
      <c r="F475" s="38"/>
      <c r="G475" s="38"/>
      <c r="H475" s="13">
        <v>1924</v>
      </c>
      <c r="I475" s="13">
        <v>1924</v>
      </c>
      <c r="J475" s="32">
        <v>8778</v>
      </c>
      <c r="K475" s="7" t="s">
        <v>544</v>
      </c>
      <c r="L475" s="13" t="s">
        <v>544</v>
      </c>
      <c r="M475" s="7" t="s">
        <v>544</v>
      </c>
      <c r="N475" s="13"/>
      <c r="O475" s="38"/>
      <c r="P475" s="38"/>
      <c r="Q475" s="38"/>
      <c r="R475" s="111"/>
      <c r="S475" s="111"/>
      <c r="T475" s="38"/>
      <c r="U475" s="38"/>
      <c r="V475" s="38"/>
      <c r="W475" s="38"/>
      <c r="X475" s="38"/>
      <c r="Y475" s="38"/>
      <c r="Z475" s="7" t="s">
        <v>1062</v>
      </c>
      <c r="AA475" s="7" t="s">
        <v>544</v>
      </c>
      <c r="AB475" s="112"/>
    </row>
    <row r="476" spans="1:28">
      <c r="A476" s="30" t="s">
        <v>545</v>
      </c>
      <c r="B476" s="38"/>
      <c r="C476" s="7" t="s">
        <v>967</v>
      </c>
      <c r="D476" s="7" t="s">
        <v>850</v>
      </c>
      <c r="E476" s="7" t="s">
        <v>1391</v>
      </c>
      <c r="F476" s="129" t="s">
        <v>568</v>
      </c>
      <c r="G476" s="52" t="s">
        <v>80</v>
      </c>
      <c r="H476" s="13">
        <v>1927</v>
      </c>
      <c r="I476" s="13">
        <v>1927</v>
      </c>
      <c r="J476" s="32">
        <v>10175</v>
      </c>
      <c r="K476" s="7" t="s">
        <v>544</v>
      </c>
      <c r="L476" s="13" t="s">
        <v>544</v>
      </c>
      <c r="M476" s="7" t="s">
        <v>544</v>
      </c>
      <c r="N476" s="13"/>
      <c r="O476" s="38"/>
      <c r="P476" s="38"/>
      <c r="Q476" s="38"/>
      <c r="R476" s="111"/>
      <c r="S476" s="111"/>
      <c r="T476" s="38"/>
      <c r="U476" s="38"/>
      <c r="V476" s="38"/>
      <c r="W476" s="38"/>
      <c r="X476" s="38"/>
      <c r="Y476" s="38"/>
      <c r="Z476" s="7" t="s">
        <v>1062</v>
      </c>
      <c r="AA476" s="7" t="s">
        <v>1885</v>
      </c>
      <c r="AB476" s="112"/>
    </row>
    <row r="477" spans="1:28">
      <c r="A477" s="30" t="s">
        <v>545</v>
      </c>
      <c r="B477" s="38"/>
      <c r="C477" s="7" t="s">
        <v>967</v>
      </c>
      <c r="D477" s="7" t="s">
        <v>851</v>
      </c>
      <c r="E477" s="7" t="s">
        <v>544</v>
      </c>
      <c r="F477" s="38"/>
      <c r="G477" s="38"/>
      <c r="H477" s="13">
        <v>1932</v>
      </c>
      <c r="I477" s="13">
        <v>1932</v>
      </c>
      <c r="J477" s="32">
        <v>12029</v>
      </c>
      <c r="K477" s="7" t="s">
        <v>544</v>
      </c>
      <c r="L477" s="13" t="s">
        <v>544</v>
      </c>
      <c r="M477" s="7" t="s">
        <v>544</v>
      </c>
      <c r="N477" s="13"/>
      <c r="O477" s="38"/>
      <c r="P477" s="38"/>
      <c r="Q477" s="38"/>
      <c r="R477" s="111"/>
      <c r="S477" s="111"/>
      <c r="T477" s="38"/>
      <c r="U477" s="38"/>
      <c r="V477" s="38"/>
      <c r="W477" s="38"/>
      <c r="X477" s="38"/>
      <c r="Y477" s="38"/>
      <c r="Z477" s="7" t="s">
        <v>1062</v>
      </c>
      <c r="AA477" s="7" t="s">
        <v>544</v>
      </c>
      <c r="AB477" s="112"/>
    </row>
    <row r="478" spans="1:28" ht="25.5">
      <c r="A478" s="30" t="s">
        <v>545</v>
      </c>
      <c r="B478" s="38"/>
      <c r="C478" s="7" t="s">
        <v>967</v>
      </c>
      <c r="D478" s="7" t="s">
        <v>853</v>
      </c>
      <c r="E478" s="7" t="s">
        <v>479</v>
      </c>
      <c r="F478" s="129" t="s">
        <v>568</v>
      </c>
      <c r="G478" s="52" t="s">
        <v>80</v>
      </c>
      <c r="H478" s="13">
        <v>1948</v>
      </c>
      <c r="I478" s="13">
        <v>1948</v>
      </c>
      <c r="J478" s="32">
        <v>17671</v>
      </c>
      <c r="K478" s="7" t="s">
        <v>478</v>
      </c>
      <c r="L478" s="23">
        <v>18248</v>
      </c>
      <c r="M478" s="7" t="s">
        <v>767</v>
      </c>
      <c r="N478" s="13">
        <v>1.5</v>
      </c>
      <c r="O478" s="38"/>
      <c r="P478" s="38"/>
      <c r="Q478" s="38"/>
      <c r="R478" s="111"/>
      <c r="S478" s="111"/>
      <c r="T478" s="38"/>
      <c r="U478" s="38"/>
      <c r="V478" s="38"/>
      <c r="W478" s="38"/>
      <c r="X478" s="38"/>
      <c r="Y478" s="38"/>
      <c r="Z478" s="7" t="s">
        <v>1062</v>
      </c>
      <c r="AA478" s="7" t="s">
        <v>49</v>
      </c>
      <c r="AB478" s="112"/>
    </row>
    <row r="479" spans="1:28" ht="25.5">
      <c r="A479" s="30" t="s">
        <v>545</v>
      </c>
      <c r="B479" s="38"/>
      <c r="C479" s="7" t="s">
        <v>967</v>
      </c>
      <c r="D479" s="7" t="s">
        <v>1880</v>
      </c>
      <c r="E479" s="7" t="s">
        <v>1290</v>
      </c>
      <c r="F479" s="129" t="s">
        <v>1418</v>
      </c>
      <c r="G479" s="129" t="s">
        <v>80</v>
      </c>
      <c r="H479" s="13">
        <v>1950</v>
      </c>
      <c r="I479" s="13">
        <v>1950</v>
      </c>
      <c r="J479" s="32">
        <v>18489</v>
      </c>
      <c r="K479" s="7" t="s">
        <v>111</v>
      </c>
      <c r="L479" s="23">
        <v>20404</v>
      </c>
      <c r="M479" s="7" t="s">
        <v>112</v>
      </c>
      <c r="N479" s="13">
        <v>5.25</v>
      </c>
      <c r="O479" s="38"/>
      <c r="P479" s="38"/>
      <c r="Q479" s="38"/>
      <c r="R479" s="111"/>
      <c r="S479" s="111"/>
      <c r="T479" s="38"/>
      <c r="U479" s="38"/>
      <c r="V479" s="38"/>
      <c r="W479" s="38"/>
      <c r="X479" s="38"/>
      <c r="Y479" s="38"/>
      <c r="Z479" s="7" t="s">
        <v>1062</v>
      </c>
      <c r="AA479" s="7" t="s">
        <v>1951</v>
      </c>
      <c r="AB479" s="112"/>
    </row>
    <row r="480" spans="1:28" ht="25.5">
      <c r="A480" s="30" t="s">
        <v>545</v>
      </c>
      <c r="B480" s="38"/>
      <c r="C480" s="7" t="s">
        <v>967</v>
      </c>
      <c r="D480" s="7" t="s">
        <v>852</v>
      </c>
      <c r="E480" s="7" t="s">
        <v>948</v>
      </c>
      <c r="F480" s="38"/>
      <c r="G480" s="38"/>
      <c r="H480" s="13">
        <v>1956</v>
      </c>
      <c r="I480" s="13">
        <v>1956</v>
      </c>
      <c r="J480" s="32">
        <v>20481</v>
      </c>
      <c r="K480" s="7" t="s">
        <v>1239</v>
      </c>
      <c r="L480" s="23">
        <v>24203</v>
      </c>
      <c r="M480" s="7" t="s">
        <v>56</v>
      </c>
      <c r="N480" s="13">
        <v>10</v>
      </c>
      <c r="O480" s="38"/>
      <c r="P480" s="38"/>
      <c r="Q480" s="38"/>
      <c r="R480" s="111"/>
      <c r="S480" s="111"/>
      <c r="T480" s="38"/>
      <c r="U480" s="38"/>
      <c r="V480" s="38"/>
      <c r="W480" s="38"/>
      <c r="X480" s="38"/>
      <c r="Y480" s="38"/>
      <c r="Z480" s="7" t="s">
        <v>1062</v>
      </c>
      <c r="AA480" s="7" t="s">
        <v>412</v>
      </c>
      <c r="AB480" s="112"/>
    </row>
    <row r="481" spans="1:28">
      <c r="A481" s="65" t="s">
        <v>1636</v>
      </c>
      <c r="B481" s="9" t="s">
        <v>1294</v>
      </c>
      <c r="C481" s="10" t="s">
        <v>968</v>
      </c>
      <c r="D481" s="10" t="s">
        <v>911</v>
      </c>
      <c r="E481" s="9" t="s">
        <v>912</v>
      </c>
      <c r="F481" s="9" t="s">
        <v>568</v>
      </c>
      <c r="G481" s="52" t="s">
        <v>80</v>
      </c>
      <c r="H481" s="14">
        <v>1935</v>
      </c>
      <c r="I481" s="21"/>
      <c r="J481" s="34">
        <v>12882</v>
      </c>
      <c r="K481" s="8" t="s">
        <v>913</v>
      </c>
      <c r="L481" s="34">
        <v>13690</v>
      </c>
      <c r="M481" s="8"/>
      <c r="N481" s="29">
        <v>2.2000000000000002</v>
      </c>
      <c r="O481" s="21"/>
      <c r="P481" s="46"/>
      <c r="Q481" s="46"/>
      <c r="R481" s="46"/>
      <c r="S481" s="46"/>
      <c r="T481" s="21"/>
      <c r="U481" s="46"/>
      <c r="V481" s="46"/>
      <c r="W481" s="46"/>
      <c r="X481" s="46" t="s">
        <v>240</v>
      </c>
      <c r="Y481" s="46" t="s">
        <v>240</v>
      </c>
      <c r="Z481" s="45" t="s">
        <v>1062</v>
      </c>
      <c r="AA481" s="9"/>
      <c r="AB481" s="42"/>
    </row>
    <row r="482" spans="1:28" ht="51">
      <c r="A482" s="65" t="s">
        <v>1636</v>
      </c>
      <c r="B482" s="9" t="s">
        <v>1294</v>
      </c>
      <c r="C482" s="7" t="s">
        <v>968</v>
      </c>
      <c r="D482" s="7" t="s">
        <v>1078</v>
      </c>
      <c r="E482" s="7" t="s">
        <v>790</v>
      </c>
      <c r="F482" s="7" t="s">
        <v>1418</v>
      </c>
      <c r="G482" s="52" t="s">
        <v>80</v>
      </c>
      <c r="H482" s="13">
        <v>1937</v>
      </c>
      <c r="I482" s="38"/>
      <c r="J482" s="21">
        <v>13708</v>
      </c>
      <c r="K482" s="7"/>
      <c r="L482" s="32">
        <v>15508</v>
      </c>
      <c r="M482" s="7" t="s">
        <v>1080</v>
      </c>
      <c r="N482" s="43">
        <v>4.9000000000000004</v>
      </c>
      <c r="O482" s="13"/>
      <c r="P482" s="7" t="s">
        <v>346</v>
      </c>
      <c r="Q482" s="7" t="s">
        <v>240</v>
      </c>
      <c r="R482" s="7"/>
      <c r="S482" s="7"/>
      <c r="T482" s="13" t="s">
        <v>1918</v>
      </c>
      <c r="U482" s="7">
        <f>1937-1892</f>
        <v>45</v>
      </c>
      <c r="V482" s="7">
        <v>50</v>
      </c>
      <c r="W482" s="7"/>
      <c r="X482" s="38" t="s">
        <v>345</v>
      </c>
      <c r="Y482" s="7" t="s">
        <v>240</v>
      </c>
      <c r="Z482" s="45" t="s">
        <v>1062</v>
      </c>
      <c r="AA482" s="3" t="s">
        <v>789</v>
      </c>
      <c r="AB482" s="6" t="s">
        <v>1079</v>
      </c>
    </row>
    <row r="483" spans="1:28" ht="76.5">
      <c r="A483" s="65" t="s">
        <v>1636</v>
      </c>
      <c r="B483" s="9" t="s">
        <v>1294</v>
      </c>
      <c r="C483" s="7" t="s">
        <v>968</v>
      </c>
      <c r="D483" s="7" t="s">
        <v>194</v>
      </c>
      <c r="E483" s="7" t="s">
        <v>1081</v>
      </c>
      <c r="F483" s="7" t="s">
        <v>1593</v>
      </c>
      <c r="G483" s="7" t="s">
        <v>80</v>
      </c>
      <c r="H483" s="13">
        <v>1942</v>
      </c>
      <c r="I483" s="38"/>
      <c r="J483" s="32">
        <v>15508</v>
      </c>
      <c r="K483" s="7" t="s">
        <v>1080</v>
      </c>
      <c r="L483" s="34">
        <v>16371</v>
      </c>
      <c r="M483" s="10" t="s">
        <v>382</v>
      </c>
      <c r="N483" s="43">
        <v>2.2999999999999998</v>
      </c>
      <c r="O483" s="13"/>
      <c r="P483" s="7" t="s">
        <v>177</v>
      </c>
      <c r="Q483" s="7" t="s">
        <v>240</v>
      </c>
      <c r="R483" s="7"/>
      <c r="S483" s="7"/>
      <c r="T483" s="23">
        <v>692</v>
      </c>
      <c r="U483" s="7">
        <v>40</v>
      </c>
      <c r="V483" s="7">
        <v>42</v>
      </c>
      <c r="W483" s="36">
        <v>31104</v>
      </c>
      <c r="X483" s="18" t="s">
        <v>179</v>
      </c>
      <c r="Y483" s="7" t="s">
        <v>240</v>
      </c>
      <c r="Z483" s="45" t="s">
        <v>1062</v>
      </c>
      <c r="AA483" s="3" t="s">
        <v>617</v>
      </c>
      <c r="AB483" s="6" t="s">
        <v>1541</v>
      </c>
    </row>
    <row r="484" spans="1:28" ht="63.75">
      <c r="A484" s="65" t="s">
        <v>1636</v>
      </c>
      <c r="B484" s="9" t="s">
        <v>1294</v>
      </c>
      <c r="C484" s="7" t="s">
        <v>968</v>
      </c>
      <c r="D484" s="7" t="s">
        <v>622</v>
      </c>
      <c r="E484" s="7" t="s">
        <v>623</v>
      </c>
      <c r="F484" s="7" t="s">
        <v>1418</v>
      </c>
      <c r="G484" s="7" t="s">
        <v>80</v>
      </c>
      <c r="H484" s="13">
        <v>1944</v>
      </c>
      <c r="I484" s="38"/>
      <c r="J484" s="34">
        <v>16371</v>
      </c>
      <c r="K484" s="10" t="s">
        <v>382</v>
      </c>
      <c r="L484" s="32">
        <v>17286</v>
      </c>
      <c r="M484" s="7" t="s">
        <v>1095</v>
      </c>
      <c r="N484" s="43">
        <v>2.4</v>
      </c>
      <c r="O484" s="13"/>
      <c r="P484" s="7" t="s">
        <v>1412</v>
      </c>
      <c r="Q484" s="7" t="s">
        <v>240</v>
      </c>
      <c r="R484" s="7"/>
      <c r="S484" s="7"/>
      <c r="T484" s="23">
        <v>5262</v>
      </c>
      <c r="U484" s="7">
        <v>30</v>
      </c>
      <c r="V484" s="7">
        <v>33</v>
      </c>
      <c r="W484" s="36">
        <v>26569</v>
      </c>
      <c r="X484" s="18" t="s">
        <v>621</v>
      </c>
      <c r="Y484" s="7" t="s">
        <v>240</v>
      </c>
      <c r="Z484" s="45" t="s">
        <v>1062</v>
      </c>
      <c r="AA484" s="3" t="s">
        <v>624</v>
      </c>
      <c r="AB484" s="6" t="s">
        <v>360</v>
      </c>
    </row>
    <row r="485" spans="1:28" ht="25.5">
      <c r="A485" s="65" t="s">
        <v>1636</v>
      </c>
      <c r="B485" s="9" t="s">
        <v>1294</v>
      </c>
      <c r="C485" s="7" t="s">
        <v>968</v>
      </c>
      <c r="D485" s="7" t="s">
        <v>248</v>
      </c>
      <c r="E485" s="7" t="s">
        <v>1069</v>
      </c>
      <c r="F485" s="7" t="s">
        <v>1418</v>
      </c>
      <c r="G485" s="7" t="s">
        <v>1421</v>
      </c>
      <c r="H485" s="13">
        <v>1947</v>
      </c>
      <c r="I485" s="13"/>
      <c r="J485" s="32">
        <v>17314</v>
      </c>
      <c r="K485" s="7" t="s">
        <v>1455</v>
      </c>
      <c r="L485" s="32">
        <v>20118</v>
      </c>
      <c r="M485" s="7" t="s">
        <v>57</v>
      </c>
      <c r="N485" s="13">
        <v>7.7</v>
      </c>
      <c r="O485" s="13"/>
      <c r="P485" s="7"/>
      <c r="Q485" s="7"/>
      <c r="R485" s="7"/>
      <c r="S485" s="7"/>
      <c r="T485" s="13"/>
      <c r="U485" s="7"/>
      <c r="V485" s="7"/>
      <c r="W485" s="7"/>
      <c r="X485" s="7" t="s">
        <v>240</v>
      </c>
      <c r="Y485" s="7" t="s">
        <v>240</v>
      </c>
      <c r="Z485" s="45" t="s">
        <v>1062</v>
      </c>
      <c r="AA485" s="3" t="s">
        <v>1096</v>
      </c>
      <c r="AB485" s="6" t="s">
        <v>360</v>
      </c>
    </row>
    <row r="486" spans="1:28" ht="89.25">
      <c r="A486" s="65" t="s">
        <v>1636</v>
      </c>
      <c r="B486" s="9" t="s">
        <v>1294</v>
      </c>
      <c r="C486" s="7" t="s">
        <v>968</v>
      </c>
      <c r="D486" s="7" t="s">
        <v>1068</v>
      </c>
      <c r="E486" s="7" t="s">
        <v>654</v>
      </c>
      <c r="F486" s="7" t="s">
        <v>1418</v>
      </c>
      <c r="G486" s="7" t="s">
        <v>80</v>
      </c>
      <c r="H486" s="13">
        <v>1955</v>
      </c>
      <c r="I486" s="13"/>
      <c r="J486" s="32">
        <v>20118</v>
      </c>
      <c r="K486" s="7" t="s">
        <v>57</v>
      </c>
      <c r="L486" s="32">
        <v>24275</v>
      </c>
      <c r="M486" s="7" t="s">
        <v>837</v>
      </c>
      <c r="N486" s="13">
        <v>11.5</v>
      </c>
      <c r="O486" s="13"/>
      <c r="P486" s="45" t="s">
        <v>968</v>
      </c>
      <c r="Q486" s="45" t="s">
        <v>239</v>
      </c>
      <c r="R486" s="45" t="s">
        <v>968</v>
      </c>
      <c r="S486" s="45" t="s">
        <v>239</v>
      </c>
      <c r="T486" s="22">
        <v>4554</v>
      </c>
      <c r="U486" s="7">
        <v>42</v>
      </c>
      <c r="V486" s="7">
        <v>54</v>
      </c>
      <c r="W486" s="7"/>
      <c r="X486" s="18" t="s">
        <v>653</v>
      </c>
      <c r="Y486" s="7" t="s">
        <v>240</v>
      </c>
      <c r="Z486" s="45" t="s">
        <v>1062</v>
      </c>
      <c r="AA486" s="3" t="s">
        <v>655</v>
      </c>
      <c r="AB486" s="6" t="s">
        <v>1734</v>
      </c>
    </row>
    <row r="487" spans="1:28" ht="76.5">
      <c r="A487" s="65" t="s">
        <v>1636</v>
      </c>
      <c r="B487" s="9" t="s">
        <v>1294</v>
      </c>
      <c r="C487" s="7" t="s">
        <v>968</v>
      </c>
      <c r="D487" s="7" t="s">
        <v>249</v>
      </c>
      <c r="E487" s="7" t="s">
        <v>1123</v>
      </c>
      <c r="F487" s="7" t="s">
        <v>1418</v>
      </c>
      <c r="G487" s="7" t="s">
        <v>80</v>
      </c>
      <c r="H487" s="13">
        <v>1966</v>
      </c>
      <c r="I487" s="23">
        <v>24414</v>
      </c>
      <c r="J487" s="32">
        <v>24406</v>
      </c>
      <c r="K487" s="7" t="s">
        <v>58</v>
      </c>
      <c r="L487" s="32">
        <v>25069</v>
      </c>
      <c r="M487" s="7" t="s">
        <v>544</v>
      </c>
      <c r="N487" s="13">
        <v>1.8</v>
      </c>
      <c r="O487" s="13"/>
      <c r="P487" s="7" t="s">
        <v>1906</v>
      </c>
      <c r="Q487" s="7" t="s">
        <v>240</v>
      </c>
      <c r="R487" s="7"/>
      <c r="S487" s="7"/>
      <c r="T487" s="23">
        <v>3668</v>
      </c>
      <c r="U487" s="7">
        <v>56</v>
      </c>
      <c r="V487" s="7">
        <v>58</v>
      </c>
      <c r="W487" s="32">
        <v>25069</v>
      </c>
      <c r="X487" s="7" t="s">
        <v>240</v>
      </c>
      <c r="Y487" s="7" t="s">
        <v>240</v>
      </c>
      <c r="Z487" s="45" t="s">
        <v>1062</v>
      </c>
      <c r="AA487" s="3" t="s">
        <v>921</v>
      </c>
      <c r="AB487" s="132" t="s">
        <v>1907</v>
      </c>
    </row>
    <row r="488" spans="1:28" ht="25.5">
      <c r="A488" s="65" t="s">
        <v>1636</v>
      </c>
      <c r="B488" s="9" t="s">
        <v>1294</v>
      </c>
      <c r="C488" s="7" t="s">
        <v>968</v>
      </c>
      <c r="D488" s="7" t="s">
        <v>250</v>
      </c>
      <c r="E488" s="7" t="s">
        <v>31</v>
      </c>
      <c r="F488" s="7"/>
      <c r="G488" s="7" t="s">
        <v>80</v>
      </c>
      <c r="H488" s="13">
        <v>1968</v>
      </c>
      <c r="I488" s="23">
        <v>25142</v>
      </c>
      <c r="J488" s="32">
        <v>25135</v>
      </c>
      <c r="K488" s="7" t="s">
        <v>59</v>
      </c>
      <c r="L488" s="32">
        <v>26470</v>
      </c>
      <c r="M488" s="7" t="s">
        <v>1146</v>
      </c>
      <c r="N488" s="13">
        <v>3.7</v>
      </c>
      <c r="O488" s="13"/>
      <c r="P488" s="7"/>
      <c r="Q488" s="7"/>
      <c r="R488" s="7"/>
      <c r="S488" s="7"/>
      <c r="T488" s="13"/>
      <c r="U488" s="7"/>
      <c r="V488" s="7"/>
      <c r="W488" s="7"/>
      <c r="X488" s="7" t="s">
        <v>240</v>
      </c>
      <c r="Y488" s="7" t="s">
        <v>240</v>
      </c>
      <c r="Z488" s="45" t="s">
        <v>1062</v>
      </c>
      <c r="AA488" s="3" t="s">
        <v>1851</v>
      </c>
      <c r="AB488" s="6" t="s">
        <v>836</v>
      </c>
    </row>
    <row r="489" spans="1:28" ht="25.5">
      <c r="A489" s="65" t="s">
        <v>1636</v>
      </c>
      <c r="B489" s="9" t="s">
        <v>1294</v>
      </c>
      <c r="C489" s="7" t="s">
        <v>968</v>
      </c>
      <c r="D489" s="10" t="s">
        <v>665</v>
      </c>
      <c r="E489" s="9" t="s">
        <v>31</v>
      </c>
      <c r="F489" s="9"/>
      <c r="G489" s="9" t="s">
        <v>80</v>
      </c>
      <c r="H489" s="14">
        <v>1972</v>
      </c>
      <c r="I489" s="21">
        <v>26472</v>
      </c>
      <c r="J489" s="32">
        <v>26470</v>
      </c>
      <c r="K489" s="7" t="s">
        <v>1146</v>
      </c>
      <c r="L489" s="32">
        <v>27080</v>
      </c>
      <c r="M489" s="7" t="s">
        <v>12</v>
      </c>
      <c r="N489" s="13">
        <v>1.7</v>
      </c>
      <c r="O489" s="13"/>
      <c r="P489" s="7"/>
      <c r="Q489" s="7"/>
      <c r="R489" s="7"/>
      <c r="S489" s="7"/>
      <c r="T489" s="13"/>
      <c r="U489" s="7"/>
      <c r="V489" s="7"/>
      <c r="W489" s="7"/>
      <c r="X489" s="7" t="s">
        <v>240</v>
      </c>
      <c r="Y489" s="7" t="s">
        <v>240</v>
      </c>
      <c r="Z489" s="45" t="s">
        <v>1062</v>
      </c>
      <c r="AA489" s="3" t="s">
        <v>796</v>
      </c>
      <c r="AB489" s="6" t="s">
        <v>836</v>
      </c>
    </row>
    <row r="490" spans="1:28" ht="51">
      <c r="A490" s="65" t="s">
        <v>1636</v>
      </c>
      <c r="B490" s="9" t="s">
        <v>1294</v>
      </c>
      <c r="C490" s="7" t="s">
        <v>968</v>
      </c>
      <c r="D490" s="10" t="s">
        <v>188</v>
      </c>
      <c r="E490" s="45" t="s">
        <v>1542</v>
      </c>
      <c r="F490" s="9" t="s">
        <v>1593</v>
      </c>
      <c r="G490" s="9" t="s">
        <v>80</v>
      </c>
      <c r="H490" s="14">
        <v>1974</v>
      </c>
      <c r="I490" s="21">
        <v>27094</v>
      </c>
      <c r="J490" s="32">
        <v>27088</v>
      </c>
      <c r="K490" s="7" t="s">
        <v>1589</v>
      </c>
      <c r="L490" s="32">
        <v>27144</v>
      </c>
      <c r="M490" s="7" t="s">
        <v>127</v>
      </c>
      <c r="N490" s="13">
        <v>0.2</v>
      </c>
      <c r="O490" s="13"/>
      <c r="P490" s="7" t="s">
        <v>1128</v>
      </c>
      <c r="Q490" s="7" t="s">
        <v>240</v>
      </c>
      <c r="R490" s="7"/>
      <c r="S490" s="7"/>
      <c r="T490" s="23">
        <v>543</v>
      </c>
      <c r="U490" s="7">
        <v>72</v>
      </c>
      <c r="V490" s="7">
        <v>72</v>
      </c>
      <c r="W490" s="7"/>
      <c r="X490" s="38" t="s">
        <v>1853</v>
      </c>
      <c r="Y490" s="7" t="s">
        <v>240</v>
      </c>
      <c r="Z490" s="45" t="s">
        <v>1062</v>
      </c>
      <c r="AA490" s="3" t="s">
        <v>1116</v>
      </c>
      <c r="AB490" s="6" t="s">
        <v>1855</v>
      </c>
    </row>
    <row r="491" spans="1:28" ht="63.75">
      <c r="A491" s="65" t="s">
        <v>1636</v>
      </c>
      <c r="B491" s="3" t="s">
        <v>1294</v>
      </c>
      <c r="C491" s="49" t="s">
        <v>968</v>
      </c>
      <c r="D491" s="49" t="s">
        <v>670</v>
      </c>
      <c r="E491" s="3" t="s">
        <v>1110</v>
      </c>
      <c r="F491" s="3" t="s">
        <v>568</v>
      </c>
      <c r="G491" s="3" t="s">
        <v>1223</v>
      </c>
      <c r="H491" s="15">
        <v>1974</v>
      </c>
      <c r="I491" s="22"/>
      <c r="J491" s="33">
        <v>27285</v>
      </c>
      <c r="K491" s="4" t="s">
        <v>1582</v>
      </c>
      <c r="L491" s="33">
        <v>27624</v>
      </c>
      <c r="M491" s="4"/>
      <c r="N491" s="25">
        <v>0.9</v>
      </c>
      <c r="O491" s="22"/>
      <c r="P491" s="44" t="s">
        <v>968</v>
      </c>
      <c r="Q491" s="44" t="s">
        <v>239</v>
      </c>
      <c r="R491" s="44"/>
      <c r="S491" s="44"/>
      <c r="T491" s="22">
        <v>12655</v>
      </c>
      <c r="U491" s="47">
        <v>40</v>
      </c>
      <c r="V491" s="47">
        <v>41</v>
      </c>
      <c r="W491" s="44"/>
      <c r="X491" s="44" t="s">
        <v>240</v>
      </c>
      <c r="Y491" s="44" t="s">
        <v>240</v>
      </c>
      <c r="Z491" s="45" t="s">
        <v>1062</v>
      </c>
      <c r="AA491" s="3" t="s">
        <v>1852</v>
      </c>
      <c r="AB491" s="6" t="s">
        <v>1854</v>
      </c>
    </row>
    <row r="492" spans="1:28" ht="89.25">
      <c r="A492" s="65" t="s">
        <v>1636</v>
      </c>
      <c r="B492" s="3" t="s">
        <v>1294</v>
      </c>
      <c r="C492" s="49" t="s">
        <v>968</v>
      </c>
      <c r="D492" s="49" t="s">
        <v>1048</v>
      </c>
      <c r="E492" s="3" t="s">
        <v>1479</v>
      </c>
      <c r="F492" s="18" t="s">
        <v>1480</v>
      </c>
      <c r="G492" s="148" t="s">
        <v>288</v>
      </c>
      <c r="H492" s="15">
        <v>1975</v>
      </c>
      <c r="I492" s="22"/>
      <c r="J492" s="33">
        <v>27697</v>
      </c>
      <c r="K492" s="4" t="s">
        <v>60</v>
      </c>
      <c r="L492" s="33">
        <v>28025</v>
      </c>
      <c r="M492" s="4" t="s">
        <v>1193</v>
      </c>
      <c r="N492" s="25">
        <v>1</v>
      </c>
      <c r="O492" s="22" t="s">
        <v>1769</v>
      </c>
      <c r="P492" s="44" t="s">
        <v>1768</v>
      </c>
      <c r="Q492" s="44" t="s">
        <v>239</v>
      </c>
      <c r="R492" s="44" t="s">
        <v>1768</v>
      </c>
      <c r="S492" s="44" t="s">
        <v>239</v>
      </c>
      <c r="T492" s="22">
        <v>14440</v>
      </c>
      <c r="U492" s="47">
        <f>75-39</f>
        <v>36</v>
      </c>
      <c r="V492" s="47">
        <v>37</v>
      </c>
      <c r="W492" s="44"/>
      <c r="X492" s="44" t="s">
        <v>240</v>
      </c>
      <c r="Y492" s="44" t="s">
        <v>240</v>
      </c>
      <c r="Z492" s="45" t="s">
        <v>1062</v>
      </c>
      <c r="AA492" s="3" t="s">
        <v>1770</v>
      </c>
      <c r="AB492" s="6" t="s">
        <v>1771</v>
      </c>
    </row>
    <row r="493" spans="1:28" ht="25.5">
      <c r="A493" s="65" t="s">
        <v>1636</v>
      </c>
      <c r="B493" s="3" t="s">
        <v>1294</v>
      </c>
      <c r="C493" s="49" t="s">
        <v>968</v>
      </c>
      <c r="D493" s="49" t="s">
        <v>486</v>
      </c>
      <c r="E493" s="3" t="s">
        <v>352</v>
      </c>
      <c r="F493" s="3" t="s">
        <v>353</v>
      </c>
      <c r="G493" s="3" t="s">
        <v>288</v>
      </c>
      <c r="H493" s="15">
        <v>1976</v>
      </c>
      <c r="I493" s="22"/>
      <c r="J493" s="33">
        <v>28026</v>
      </c>
      <c r="K493" s="4" t="s">
        <v>1193</v>
      </c>
      <c r="L493" s="33">
        <v>28632</v>
      </c>
      <c r="M493" s="4"/>
      <c r="N493" s="25">
        <v>1.7</v>
      </c>
      <c r="O493" s="22" t="s">
        <v>245</v>
      </c>
      <c r="P493" s="44" t="s">
        <v>1765</v>
      </c>
      <c r="Q493" s="44" t="s">
        <v>240</v>
      </c>
      <c r="R493" s="44"/>
      <c r="S493" s="44"/>
      <c r="T493" s="22">
        <v>13226</v>
      </c>
      <c r="U493" s="47">
        <v>40</v>
      </c>
      <c r="V493" s="47">
        <v>42</v>
      </c>
      <c r="W493" s="44"/>
      <c r="X493" s="44" t="s">
        <v>240</v>
      </c>
      <c r="Y493" s="38" t="s">
        <v>1267</v>
      </c>
      <c r="Z493" s="45" t="s">
        <v>1062</v>
      </c>
      <c r="AA493" s="3" t="s">
        <v>1766</v>
      </c>
      <c r="AB493" s="6" t="s">
        <v>1767</v>
      </c>
    </row>
    <row r="494" spans="1:28" ht="51">
      <c r="A494" s="65" t="s">
        <v>1636</v>
      </c>
      <c r="B494" s="3" t="s">
        <v>1294</v>
      </c>
      <c r="C494" s="49" t="s">
        <v>968</v>
      </c>
      <c r="D494" s="49" t="s">
        <v>828</v>
      </c>
      <c r="E494" s="3" t="s">
        <v>1493</v>
      </c>
      <c r="F494" s="3" t="s">
        <v>258</v>
      </c>
      <c r="G494" s="3" t="s">
        <v>1421</v>
      </c>
      <c r="H494" s="15">
        <v>1978</v>
      </c>
      <c r="I494" s="22"/>
      <c r="J494" s="33">
        <v>28633</v>
      </c>
      <c r="K494" s="4"/>
      <c r="L494" s="33">
        <v>29265</v>
      </c>
      <c r="M494" s="4"/>
      <c r="N494" s="25">
        <v>1.75</v>
      </c>
      <c r="O494" s="22" t="s">
        <v>245</v>
      </c>
      <c r="P494" s="45" t="s">
        <v>1494</v>
      </c>
      <c r="Q494" s="45" t="s">
        <v>240</v>
      </c>
      <c r="R494" s="45" t="s">
        <v>1495</v>
      </c>
      <c r="S494" s="44" t="s">
        <v>239</v>
      </c>
      <c r="T494" s="22">
        <v>14739</v>
      </c>
      <c r="U494" s="47">
        <v>37</v>
      </c>
      <c r="V494" s="47">
        <v>39</v>
      </c>
      <c r="W494" s="44"/>
      <c r="X494" s="44"/>
      <c r="Y494" s="38" t="s">
        <v>282</v>
      </c>
      <c r="Z494" s="45" t="s">
        <v>1062</v>
      </c>
      <c r="AA494" s="3" t="s">
        <v>1764</v>
      </c>
      <c r="AB494" s="6"/>
    </row>
    <row r="495" spans="1:28" ht="51">
      <c r="A495" s="65" t="s">
        <v>1636</v>
      </c>
      <c r="B495" s="3" t="s">
        <v>1294</v>
      </c>
      <c r="C495" s="49" t="s">
        <v>968</v>
      </c>
      <c r="D495" s="49" t="s">
        <v>1496</v>
      </c>
      <c r="E495" s="3" t="s">
        <v>1760</v>
      </c>
      <c r="F495" s="45" t="s">
        <v>1763</v>
      </c>
      <c r="G495" s="3"/>
      <c r="H495" s="15">
        <v>1980</v>
      </c>
      <c r="I495" s="22"/>
      <c r="J495" s="33">
        <v>29265</v>
      </c>
      <c r="K495" s="4"/>
      <c r="L495" s="33">
        <v>30508</v>
      </c>
      <c r="M495" s="4"/>
      <c r="N495" s="25">
        <v>3.4</v>
      </c>
      <c r="O495" s="22" t="s">
        <v>1761</v>
      </c>
      <c r="P495" s="44" t="s">
        <v>960</v>
      </c>
      <c r="Q495" s="44" t="s">
        <v>240</v>
      </c>
      <c r="R495" s="44"/>
      <c r="S495" s="44"/>
      <c r="T495" s="22">
        <v>9852</v>
      </c>
      <c r="U495" s="47">
        <v>53</v>
      </c>
      <c r="V495" s="47">
        <v>56</v>
      </c>
      <c r="W495" s="44"/>
      <c r="X495" s="52" t="s">
        <v>240</v>
      </c>
      <c r="Y495" s="44" t="s">
        <v>240</v>
      </c>
      <c r="Z495" s="45" t="s">
        <v>1062</v>
      </c>
      <c r="AA495" s="3" t="s">
        <v>1762</v>
      </c>
      <c r="AB495" s="6"/>
    </row>
    <row r="496" spans="1:28" ht="51">
      <c r="A496" s="65" t="s">
        <v>1636</v>
      </c>
      <c r="B496" s="3" t="s">
        <v>1294</v>
      </c>
      <c r="C496" s="49" t="s">
        <v>968</v>
      </c>
      <c r="D496" s="49" t="s">
        <v>828</v>
      </c>
      <c r="E496" s="3" t="s">
        <v>1493</v>
      </c>
      <c r="F496" s="3" t="s">
        <v>258</v>
      </c>
      <c r="G496" s="3" t="s">
        <v>1421</v>
      </c>
      <c r="H496" s="15">
        <v>1983</v>
      </c>
      <c r="I496" s="22"/>
      <c r="J496" s="33">
        <v>30508</v>
      </c>
      <c r="K496" s="4"/>
      <c r="L496" s="33">
        <v>31397</v>
      </c>
      <c r="M496" s="4"/>
      <c r="N496" s="25">
        <v>2.4</v>
      </c>
      <c r="O496" s="22" t="s">
        <v>245</v>
      </c>
      <c r="P496" s="45" t="s">
        <v>1494</v>
      </c>
      <c r="Q496" s="45" t="s">
        <v>240</v>
      </c>
      <c r="R496" s="45" t="s">
        <v>1495</v>
      </c>
      <c r="S496" s="44" t="s">
        <v>239</v>
      </c>
      <c r="T496" s="22">
        <v>14739</v>
      </c>
      <c r="U496" s="47">
        <v>43</v>
      </c>
      <c r="V496" s="47">
        <v>45</v>
      </c>
      <c r="W496" s="44"/>
      <c r="X496" s="44" t="s">
        <v>240</v>
      </c>
      <c r="Y496" s="38" t="s">
        <v>282</v>
      </c>
      <c r="Z496" s="45" t="s">
        <v>1062</v>
      </c>
      <c r="AA496" s="3" t="s">
        <v>1764</v>
      </c>
      <c r="AB496" s="6"/>
    </row>
    <row r="497" spans="1:28" ht="38.25">
      <c r="A497" s="65" t="s">
        <v>1636</v>
      </c>
      <c r="B497" s="3" t="s">
        <v>1294</v>
      </c>
      <c r="C497" s="49" t="s">
        <v>968</v>
      </c>
      <c r="D497" s="49" t="s">
        <v>283</v>
      </c>
      <c r="E497" s="3" t="s">
        <v>1512</v>
      </c>
      <c r="F497" s="3" t="s">
        <v>1380</v>
      </c>
      <c r="G497" s="3" t="s">
        <v>1421</v>
      </c>
      <c r="H497" s="15">
        <v>1985</v>
      </c>
      <c r="I497" s="22"/>
      <c r="J497" s="33">
        <v>31397</v>
      </c>
      <c r="K497" s="4"/>
      <c r="L497" s="33">
        <v>33042</v>
      </c>
      <c r="M497" s="4"/>
      <c r="N497" s="25">
        <v>4.5</v>
      </c>
      <c r="O497" s="22"/>
      <c r="P497" s="44"/>
      <c r="Q497" s="47"/>
      <c r="R497" s="47"/>
      <c r="S497" s="47"/>
      <c r="T497" s="25">
        <f>2009-88</f>
        <v>1921</v>
      </c>
      <c r="U497" s="47">
        <f>1985-1921</f>
        <v>64</v>
      </c>
      <c r="V497" s="121">
        <f>90-21</f>
        <v>69</v>
      </c>
      <c r="W497" s="44">
        <v>40058</v>
      </c>
      <c r="X497" s="44" t="s">
        <v>240</v>
      </c>
      <c r="Y497" s="44" t="s">
        <v>240</v>
      </c>
      <c r="Z497" s="45" t="s">
        <v>1063</v>
      </c>
      <c r="AA497" s="3" t="s">
        <v>1759</v>
      </c>
      <c r="AB497" s="6"/>
    </row>
    <row r="498" spans="1:28" ht="25.5">
      <c r="A498" s="65" t="s">
        <v>1636</v>
      </c>
      <c r="B498" s="3" t="s">
        <v>1294</v>
      </c>
      <c r="C498" s="49" t="s">
        <v>968</v>
      </c>
      <c r="D498" s="49" t="s">
        <v>284</v>
      </c>
      <c r="E498" s="3" t="s">
        <v>1757</v>
      </c>
      <c r="F498" s="3" t="s">
        <v>258</v>
      </c>
      <c r="G498" s="3" t="s">
        <v>631</v>
      </c>
      <c r="H498" s="15">
        <v>1990</v>
      </c>
      <c r="I498" s="22"/>
      <c r="J498" s="33">
        <v>33042</v>
      </c>
      <c r="K498" s="4"/>
      <c r="L498" s="33">
        <v>33910</v>
      </c>
      <c r="M498" s="4"/>
      <c r="N498" s="25">
        <v>2.4</v>
      </c>
      <c r="O498" s="22"/>
      <c r="P498" s="44"/>
      <c r="Q498" s="44"/>
      <c r="R498" s="44"/>
      <c r="S498" s="44"/>
      <c r="T498" s="22"/>
      <c r="U498" s="44"/>
      <c r="V498" s="44"/>
      <c r="W498" s="44"/>
      <c r="X498" s="44" t="s">
        <v>240</v>
      </c>
      <c r="Y498" s="44" t="s">
        <v>240</v>
      </c>
      <c r="Z498" s="45" t="s">
        <v>1062</v>
      </c>
      <c r="AA498" s="3" t="s">
        <v>1758</v>
      </c>
      <c r="AB498" s="6"/>
    </row>
    <row r="499" spans="1:28" ht="38.25">
      <c r="A499" s="65" t="s">
        <v>1636</v>
      </c>
      <c r="B499" s="3" t="s">
        <v>1294</v>
      </c>
      <c r="C499" s="49" t="s">
        <v>968</v>
      </c>
      <c r="D499" s="49" t="s">
        <v>285</v>
      </c>
      <c r="E499" s="3" t="s">
        <v>287</v>
      </c>
      <c r="F499" s="3" t="s">
        <v>1380</v>
      </c>
      <c r="G499" s="3" t="s">
        <v>1372</v>
      </c>
      <c r="H499" s="15">
        <v>1992</v>
      </c>
      <c r="I499" s="22"/>
      <c r="J499" s="33">
        <v>33910</v>
      </c>
      <c r="K499" s="4"/>
      <c r="L499" s="33">
        <v>35004</v>
      </c>
      <c r="M499" s="4"/>
      <c r="N499" s="25">
        <v>3</v>
      </c>
      <c r="O499" s="22" t="s">
        <v>3</v>
      </c>
      <c r="P499" s="44" t="s">
        <v>286</v>
      </c>
      <c r="Q499" s="44" t="s">
        <v>239</v>
      </c>
      <c r="R499" s="44"/>
      <c r="S499" s="44"/>
      <c r="T499" s="22">
        <v>17830</v>
      </c>
      <c r="U499" s="47">
        <v>44</v>
      </c>
      <c r="V499" s="47">
        <v>47</v>
      </c>
      <c r="W499" s="44"/>
      <c r="X499" s="44" t="s">
        <v>240</v>
      </c>
      <c r="Y499" s="44" t="s">
        <v>1755</v>
      </c>
      <c r="Z499" s="45" t="s">
        <v>1062</v>
      </c>
      <c r="AA499" s="3" t="s">
        <v>1756</v>
      </c>
      <c r="AB499" s="6" t="s">
        <v>199</v>
      </c>
    </row>
    <row r="500" spans="1:28" ht="38.25">
      <c r="A500" s="65" t="s">
        <v>1636</v>
      </c>
      <c r="B500" s="3" t="s">
        <v>1294</v>
      </c>
      <c r="C500" s="49" t="s">
        <v>968</v>
      </c>
      <c r="D500" s="49" t="s">
        <v>1205</v>
      </c>
      <c r="E500" s="3" t="s">
        <v>79</v>
      </c>
      <c r="F500" s="3" t="s">
        <v>1418</v>
      </c>
      <c r="G500" s="3" t="s">
        <v>80</v>
      </c>
      <c r="H500" s="15">
        <v>1995</v>
      </c>
      <c r="I500" s="22">
        <v>35019</v>
      </c>
      <c r="J500" s="33">
        <v>35004</v>
      </c>
      <c r="K500" s="4"/>
      <c r="L500" s="33">
        <v>37294</v>
      </c>
      <c r="M500" s="4"/>
      <c r="N500" s="25">
        <v>6.25</v>
      </c>
      <c r="O500" s="22" t="s">
        <v>245</v>
      </c>
      <c r="P500" s="7" t="s">
        <v>1750</v>
      </c>
      <c r="Q500" s="7" t="s">
        <v>240</v>
      </c>
      <c r="R500" s="44"/>
      <c r="S500" s="44"/>
      <c r="T500" s="22">
        <v>17991</v>
      </c>
      <c r="U500" s="47">
        <v>46</v>
      </c>
      <c r="V500" s="47">
        <v>52</v>
      </c>
      <c r="W500" s="44"/>
      <c r="X500" s="44" t="s">
        <v>240</v>
      </c>
      <c r="Y500" s="44" t="s">
        <v>1751</v>
      </c>
      <c r="Z500" s="45" t="s">
        <v>1062</v>
      </c>
      <c r="AA500" s="3" t="s">
        <v>1752</v>
      </c>
      <c r="AB500" s="6"/>
    </row>
    <row r="501" spans="1:28" ht="114.75">
      <c r="A501" s="65" t="s">
        <v>1636</v>
      </c>
      <c r="B501" s="3" t="s">
        <v>1294</v>
      </c>
      <c r="C501" s="49" t="s">
        <v>968</v>
      </c>
      <c r="D501" s="49" t="s">
        <v>1716</v>
      </c>
      <c r="E501" s="3" t="s">
        <v>1748</v>
      </c>
      <c r="F501" s="3" t="s">
        <v>258</v>
      </c>
      <c r="G501" s="3" t="s">
        <v>80</v>
      </c>
      <c r="H501" s="15">
        <v>2002</v>
      </c>
      <c r="I501" s="22"/>
      <c r="J501" s="33">
        <v>37294</v>
      </c>
      <c r="K501" s="4"/>
      <c r="L501" s="22">
        <v>37390</v>
      </c>
      <c r="M501" s="4"/>
      <c r="N501" s="25">
        <v>0.25</v>
      </c>
      <c r="O501" s="22"/>
      <c r="P501" s="44" t="s">
        <v>960</v>
      </c>
      <c r="Q501" s="44" t="s">
        <v>240</v>
      </c>
      <c r="R501" s="44"/>
      <c r="S501" s="44"/>
      <c r="T501" s="22">
        <v>14985</v>
      </c>
      <c r="U501" s="47">
        <f>2002-1941</f>
        <v>61</v>
      </c>
      <c r="V501" s="47">
        <v>61</v>
      </c>
      <c r="W501" s="44"/>
      <c r="X501" s="44" t="s">
        <v>240</v>
      </c>
      <c r="Y501" s="44" t="s">
        <v>240</v>
      </c>
      <c r="Z501" s="45" t="s">
        <v>1062</v>
      </c>
      <c r="AA501" s="3" t="s">
        <v>1749</v>
      </c>
      <c r="AB501" s="6"/>
    </row>
    <row r="502" spans="1:28" ht="63.75">
      <c r="A502" s="65" t="s">
        <v>1636</v>
      </c>
      <c r="B502" s="3" t="s">
        <v>1294</v>
      </c>
      <c r="C502" s="49" t="s">
        <v>968</v>
      </c>
      <c r="D502" s="49" t="s">
        <v>1714</v>
      </c>
      <c r="E502" s="3" t="s">
        <v>1746</v>
      </c>
      <c r="F502" s="3" t="s">
        <v>1380</v>
      </c>
      <c r="G502" s="3" t="s">
        <v>80</v>
      </c>
      <c r="H502" s="15">
        <v>2002</v>
      </c>
      <c r="I502" s="22"/>
      <c r="J502" s="22">
        <v>37390</v>
      </c>
      <c r="K502" s="28"/>
      <c r="L502" s="33">
        <v>38447</v>
      </c>
      <c r="M502" s="4"/>
      <c r="N502" s="25">
        <v>3</v>
      </c>
      <c r="O502" s="22" t="s">
        <v>3</v>
      </c>
      <c r="P502" s="44" t="s">
        <v>1715</v>
      </c>
      <c r="Q502" s="44" t="s">
        <v>240</v>
      </c>
      <c r="R502" s="44"/>
      <c r="S502" s="44"/>
      <c r="T502" s="22">
        <v>21016</v>
      </c>
      <c r="U502" s="47">
        <v>44</v>
      </c>
      <c r="V502" s="47">
        <v>47</v>
      </c>
      <c r="W502" s="44"/>
      <c r="X502" s="44" t="s">
        <v>240</v>
      </c>
      <c r="Y502" s="44" t="s">
        <v>240</v>
      </c>
      <c r="Z502" s="45" t="s">
        <v>1063</v>
      </c>
      <c r="AA502" s="3" t="s">
        <v>1747</v>
      </c>
      <c r="AB502" s="6"/>
    </row>
    <row r="503" spans="1:28" ht="63.75">
      <c r="A503" s="65" t="s">
        <v>1636</v>
      </c>
      <c r="B503" s="3" t="s">
        <v>1294</v>
      </c>
      <c r="C503" s="49" t="s">
        <v>968</v>
      </c>
      <c r="D503" s="49" t="s">
        <v>482</v>
      </c>
      <c r="E503" s="3" t="s">
        <v>1744</v>
      </c>
      <c r="F503" s="3" t="s">
        <v>1593</v>
      </c>
      <c r="G503" s="3" t="s">
        <v>80</v>
      </c>
      <c r="H503" s="15">
        <v>2005</v>
      </c>
      <c r="I503" s="33">
        <v>38447</v>
      </c>
      <c r="J503" s="33">
        <v>38442</v>
      </c>
      <c r="K503" s="28"/>
      <c r="L503" s="22">
        <v>39357</v>
      </c>
      <c r="M503" s="4"/>
      <c r="N503" s="25">
        <v>2.5</v>
      </c>
      <c r="O503" s="22" t="s">
        <v>245</v>
      </c>
      <c r="P503" s="44" t="s">
        <v>1743</v>
      </c>
      <c r="Q503" s="44" t="s">
        <v>240</v>
      </c>
      <c r="R503" s="44" t="s">
        <v>968</v>
      </c>
      <c r="S503" s="44" t="s">
        <v>239</v>
      </c>
      <c r="T503" s="22">
        <v>19739</v>
      </c>
      <c r="U503" s="47">
        <v>51</v>
      </c>
      <c r="V503" s="47">
        <v>53</v>
      </c>
      <c r="W503" s="44"/>
      <c r="X503" s="44" t="s">
        <v>240</v>
      </c>
      <c r="Y503" s="44" t="s">
        <v>240</v>
      </c>
      <c r="Z503" s="45" t="s">
        <v>1063</v>
      </c>
      <c r="AA503" s="3" t="s">
        <v>484</v>
      </c>
      <c r="AB503" s="6" t="s">
        <v>1745</v>
      </c>
    </row>
    <row r="504" spans="1:28" ht="102">
      <c r="A504" s="65" t="s">
        <v>1636</v>
      </c>
      <c r="B504" s="3" t="s">
        <v>1294</v>
      </c>
      <c r="C504" s="49" t="s">
        <v>968</v>
      </c>
      <c r="D504" s="49" t="s">
        <v>1713</v>
      </c>
      <c r="E504" s="3" t="s">
        <v>1741</v>
      </c>
      <c r="F504" s="3" t="s">
        <v>1593</v>
      </c>
      <c r="G504" s="3" t="s">
        <v>80</v>
      </c>
      <c r="H504" s="15">
        <v>2007</v>
      </c>
      <c r="I504" s="33"/>
      <c r="J504" s="33">
        <v>39344</v>
      </c>
      <c r="K504" s="28"/>
      <c r="L504" s="22">
        <v>40038</v>
      </c>
      <c r="M504" s="4"/>
      <c r="N504" s="25">
        <v>2</v>
      </c>
      <c r="O504" s="22" t="s">
        <v>245</v>
      </c>
      <c r="P504" s="44" t="s">
        <v>1740</v>
      </c>
      <c r="Q504" s="44" t="s">
        <v>239</v>
      </c>
      <c r="R504" s="44"/>
      <c r="S504" s="47"/>
      <c r="T504" s="22">
        <v>22939</v>
      </c>
      <c r="U504" s="47">
        <f>2007-1962</f>
        <v>45</v>
      </c>
      <c r="V504" s="47">
        <v>47</v>
      </c>
      <c r="W504" s="44"/>
      <c r="X504" s="44" t="s">
        <v>240</v>
      </c>
      <c r="Y504" s="44" t="s">
        <v>240</v>
      </c>
      <c r="Z504" s="45" t="s">
        <v>1063</v>
      </c>
      <c r="AA504" s="3" t="s">
        <v>1742</v>
      </c>
      <c r="AB504" s="6"/>
    </row>
    <row r="505" spans="1:28" ht="89.25">
      <c r="A505" s="65" t="s">
        <v>1636</v>
      </c>
      <c r="B505" s="3" t="s">
        <v>1294</v>
      </c>
      <c r="C505" s="49" t="s">
        <v>968</v>
      </c>
      <c r="D505" s="49" t="s">
        <v>1712</v>
      </c>
      <c r="E505" s="3" t="s">
        <v>1531</v>
      </c>
      <c r="F505" s="3" t="s">
        <v>1593</v>
      </c>
      <c r="G505" s="3" t="s">
        <v>1421</v>
      </c>
      <c r="H505" s="15">
        <v>2009</v>
      </c>
      <c r="I505" s="33"/>
      <c r="J505" s="22">
        <v>40039</v>
      </c>
      <c r="K505" s="28"/>
      <c r="L505" s="22">
        <v>40143</v>
      </c>
      <c r="M505" s="4"/>
      <c r="N505" s="25">
        <v>0.25</v>
      </c>
      <c r="O505" s="22" t="s">
        <v>245</v>
      </c>
      <c r="P505" s="44" t="s">
        <v>1738</v>
      </c>
      <c r="Q505" s="44" t="s">
        <v>240</v>
      </c>
      <c r="R505" s="44"/>
      <c r="S505" s="44"/>
      <c r="T505" s="22">
        <v>21593</v>
      </c>
      <c r="U505" s="47">
        <v>50</v>
      </c>
      <c r="V505" s="47">
        <v>50</v>
      </c>
      <c r="W505" s="44"/>
      <c r="X505" s="44" t="s">
        <v>240</v>
      </c>
      <c r="Y505" s="44" t="s">
        <v>240</v>
      </c>
      <c r="Z505" s="45" t="s">
        <v>1062</v>
      </c>
      <c r="AA505" s="3" t="s">
        <v>1739</v>
      </c>
      <c r="AB505" s="6"/>
    </row>
    <row r="506" spans="1:28" ht="178.5">
      <c r="A506" s="65" t="s">
        <v>1636</v>
      </c>
      <c r="B506" s="3" t="s">
        <v>1294</v>
      </c>
      <c r="C506" s="49" t="s">
        <v>968</v>
      </c>
      <c r="D506" s="49" t="s">
        <v>1711</v>
      </c>
      <c r="E506" s="3" t="s">
        <v>1736</v>
      </c>
      <c r="F506" s="3" t="s">
        <v>1418</v>
      </c>
      <c r="G506" s="3" t="s">
        <v>80</v>
      </c>
      <c r="H506" s="15">
        <v>2009</v>
      </c>
      <c r="I506" s="22">
        <v>40144</v>
      </c>
      <c r="J506" s="22">
        <v>40136</v>
      </c>
      <c r="K506" s="28"/>
      <c r="L506" s="22">
        <v>40724</v>
      </c>
      <c r="M506" s="4"/>
      <c r="N506" s="25">
        <v>1.5</v>
      </c>
      <c r="O506" s="22"/>
      <c r="P506" s="44" t="s">
        <v>1735</v>
      </c>
      <c r="Q506" s="44" t="s">
        <v>239</v>
      </c>
      <c r="R506" s="44"/>
      <c r="S506" s="44"/>
      <c r="T506" s="22">
        <v>14850</v>
      </c>
      <c r="U506" s="47">
        <v>68</v>
      </c>
      <c r="V506" s="47">
        <v>70</v>
      </c>
      <c r="W506" s="44"/>
      <c r="X506" s="44" t="s">
        <v>240</v>
      </c>
      <c r="Y506" s="44" t="s">
        <v>240</v>
      </c>
      <c r="Z506" s="45" t="s">
        <v>1062</v>
      </c>
      <c r="AA506" s="129" t="s">
        <v>1737</v>
      </c>
      <c r="AB506" s="132" t="s">
        <v>1979</v>
      </c>
    </row>
    <row r="507" spans="1:28" ht="25.5">
      <c r="A507" s="30" t="s">
        <v>545</v>
      </c>
      <c r="B507" s="38"/>
      <c r="C507" s="7" t="s">
        <v>968</v>
      </c>
      <c r="D507" s="7" t="s">
        <v>1506</v>
      </c>
      <c r="E507" s="7" t="s">
        <v>954</v>
      </c>
      <c r="F507" s="129" t="s">
        <v>1418</v>
      </c>
      <c r="G507" s="129" t="s">
        <v>80</v>
      </c>
      <c r="H507" s="13">
        <v>1943</v>
      </c>
      <c r="I507" s="13"/>
      <c r="J507" s="32"/>
      <c r="K507" s="7"/>
      <c r="L507" s="23">
        <v>15965</v>
      </c>
      <c r="M507" s="7" t="s">
        <v>1508</v>
      </c>
      <c r="N507" s="13"/>
      <c r="O507" s="38"/>
      <c r="P507" s="38"/>
      <c r="Q507" s="38"/>
      <c r="R507" s="111"/>
      <c r="S507" s="111"/>
      <c r="T507" s="38"/>
      <c r="U507" s="38"/>
      <c r="V507" s="38"/>
      <c r="W507" s="38"/>
      <c r="X507" s="38"/>
      <c r="Y507" s="38"/>
      <c r="Z507" s="7" t="s">
        <v>1062</v>
      </c>
      <c r="AA507" s="7" t="s">
        <v>1507</v>
      </c>
      <c r="AB507" s="112"/>
    </row>
    <row r="508" spans="1:28" ht="25.5">
      <c r="A508" s="30" t="s">
        <v>545</v>
      </c>
      <c r="B508" s="38"/>
      <c r="C508" s="7" t="s">
        <v>968</v>
      </c>
      <c r="D508" s="7" t="s">
        <v>854</v>
      </c>
      <c r="E508" s="7" t="s">
        <v>1138</v>
      </c>
      <c r="F508" s="129" t="s">
        <v>1418</v>
      </c>
      <c r="G508" s="129" t="s">
        <v>80</v>
      </c>
      <c r="H508" s="13">
        <v>1948</v>
      </c>
      <c r="I508" s="13">
        <v>1948</v>
      </c>
      <c r="J508" s="32">
        <v>17714</v>
      </c>
      <c r="K508" s="7" t="s">
        <v>113</v>
      </c>
      <c r="L508" s="32">
        <v>18500</v>
      </c>
      <c r="M508" s="7" t="s">
        <v>114</v>
      </c>
      <c r="N508" s="13">
        <v>2.2000000000000002</v>
      </c>
      <c r="O508" s="38"/>
      <c r="P508" s="38"/>
      <c r="Q508" s="38"/>
      <c r="R508" s="111"/>
      <c r="S508" s="111"/>
      <c r="T508" s="38"/>
      <c r="U508" s="38"/>
      <c r="V508" s="38"/>
      <c r="W508" s="38"/>
      <c r="X508" s="38"/>
      <c r="Y508" s="38"/>
      <c r="Z508" s="7" t="s">
        <v>1062</v>
      </c>
      <c r="AA508" s="7" t="s">
        <v>1286</v>
      </c>
      <c r="AB508" s="112"/>
    </row>
    <row r="509" spans="1:28" ht="25.5">
      <c r="A509" s="30" t="s">
        <v>545</v>
      </c>
      <c r="B509" s="38"/>
      <c r="C509" s="7" t="s">
        <v>968</v>
      </c>
      <c r="D509" s="7" t="s">
        <v>856</v>
      </c>
      <c r="E509" s="7" t="s">
        <v>1051</v>
      </c>
      <c r="F509" s="129" t="s">
        <v>1418</v>
      </c>
      <c r="G509" s="129" t="s">
        <v>80</v>
      </c>
      <c r="H509" s="13">
        <v>1950</v>
      </c>
      <c r="I509" s="13">
        <v>1950</v>
      </c>
      <c r="J509" s="32">
        <v>18500</v>
      </c>
      <c r="K509" s="7" t="s">
        <v>114</v>
      </c>
      <c r="L509" s="23">
        <v>19661</v>
      </c>
      <c r="M509" s="7" t="s">
        <v>115</v>
      </c>
      <c r="N509" s="13">
        <v>3.2</v>
      </c>
      <c r="O509" s="38"/>
      <c r="P509" s="38"/>
      <c r="Q509" s="38"/>
      <c r="R509" s="111"/>
      <c r="S509" s="111"/>
      <c r="T509" s="38"/>
      <c r="U509" s="38"/>
      <c r="V509" s="38"/>
      <c r="W509" s="38"/>
      <c r="X509" s="38"/>
      <c r="Y509" s="38"/>
      <c r="Z509" s="7" t="s">
        <v>1062</v>
      </c>
      <c r="AA509" s="7" t="s">
        <v>772</v>
      </c>
      <c r="AB509" s="112"/>
    </row>
    <row r="510" spans="1:28" ht="25.5">
      <c r="A510" s="30" t="s">
        <v>545</v>
      </c>
      <c r="B510" s="38"/>
      <c r="C510" s="7" t="s">
        <v>968</v>
      </c>
      <c r="D510" s="7" t="s">
        <v>249</v>
      </c>
      <c r="E510" s="7" t="s">
        <v>1123</v>
      </c>
      <c r="F510" s="129" t="s">
        <v>1418</v>
      </c>
      <c r="G510" s="129" t="s">
        <v>80</v>
      </c>
      <c r="H510" s="13">
        <v>1961</v>
      </c>
      <c r="I510" s="13">
        <v>1961</v>
      </c>
      <c r="J510" s="32">
        <v>22564</v>
      </c>
      <c r="K510" s="7" t="s">
        <v>116</v>
      </c>
      <c r="L510" s="23">
        <v>24406</v>
      </c>
      <c r="M510" s="7" t="s">
        <v>58</v>
      </c>
      <c r="N510" s="13">
        <v>5</v>
      </c>
      <c r="O510" s="38"/>
      <c r="P510" s="38"/>
      <c r="Q510" s="38"/>
      <c r="R510" s="111"/>
      <c r="S510" s="111"/>
      <c r="T510" s="38"/>
      <c r="U510" s="38"/>
      <c r="V510" s="38"/>
      <c r="W510" s="38"/>
      <c r="X510" s="38"/>
      <c r="Y510" s="38"/>
      <c r="Z510" s="7" t="s">
        <v>1062</v>
      </c>
      <c r="AA510" s="7" t="s">
        <v>1188</v>
      </c>
      <c r="AB510" s="112"/>
    </row>
    <row r="511" spans="1:28" ht="25.5">
      <c r="A511" s="30" t="s">
        <v>545</v>
      </c>
      <c r="B511" s="38"/>
      <c r="C511" s="7" t="s">
        <v>968</v>
      </c>
      <c r="D511" s="7" t="s">
        <v>250</v>
      </c>
      <c r="E511" s="7" t="s">
        <v>948</v>
      </c>
      <c r="F511" s="38"/>
      <c r="G511" s="38"/>
      <c r="H511" s="13">
        <v>1968</v>
      </c>
      <c r="I511" s="13">
        <v>1968</v>
      </c>
      <c r="J511" s="32">
        <v>25011</v>
      </c>
      <c r="K511" s="7" t="s">
        <v>117</v>
      </c>
      <c r="L511" s="23">
        <v>25135</v>
      </c>
      <c r="M511" s="7" t="s">
        <v>59</v>
      </c>
      <c r="N511" s="13">
        <v>0.3</v>
      </c>
      <c r="O511" s="38"/>
      <c r="P511" s="38"/>
      <c r="Q511" s="38"/>
      <c r="R511" s="111"/>
      <c r="S511" s="111"/>
      <c r="T511" s="38"/>
      <c r="U511" s="38"/>
      <c r="V511" s="38"/>
      <c r="W511" s="38"/>
      <c r="X511" s="38"/>
      <c r="Y511" s="38"/>
      <c r="Z511" s="7" t="s">
        <v>1062</v>
      </c>
      <c r="AA511" s="7" t="s">
        <v>1599</v>
      </c>
      <c r="AB511" s="112"/>
    </row>
    <row r="512" spans="1:28" ht="25.5">
      <c r="A512" s="30" t="s">
        <v>545</v>
      </c>
      <c r="B512" s="38"/>
      <c r="C512" s="7" t="s">
        <v>968</v>
      </c>
      <c r="D512" s="7" t="s">
        <v>855</v>
      </c>
      <c r="E512" s="7" t="s">
        <v>948</v>
      </c>
      <c r="F512" s="38"/>
      <c r="G512" s="38"/>
      <c r="H512" s="13">
        <v>1968</v>
      </c>
      <c r="I512" s="13">
        <v>1968</v>
      </c>
      <c r="J512" s="32">
        <v>25135</v>
      </c>
      <c r="K512" s="7" t="s">
        <v>59</v>
      </c>
      <c r="L512" s="13" t="s">
        <v>544</v>
      </c>
      <c r="M512" s="7" t="s">
        <v>544</v>
      </c>
      <c r="N512" s="13"/>
      <c r="O512" s="38"/>
      <c r="P512" s="38"/>
      <c r="Q512" s="38"/>
      <c r="R512" s="111"/>
      <c r="S512" s="111"/>
      <c r="T512" s="38"/>
      <c r="U512" s="38"/>
      <c r="V512" s="38"/>
      <c r="W512" s="38"/>
      <c r="X512" s="38"/>
      <c r="Y512" s="38"/>
      <c r="Z512" s="7" t="s">
        <v>1062</v>
      </c>
      <c r="AA512" s="7" t="s">
        <v>1599</v>
      </c>
      <c r="AB512" s="6" t="s">
        <v>1857</v>
      </c>
    </row>
    <row r="513" spans="1:28" ht="25.5">
      <c r="A513" s="65" t="s">
        <v>1636</v>
      </c>
      <c r="B513" s="3" t="s">
        <v>1294</v>
      </c>
      <c r="C513" s="49" t="s">
        <v>969</v>
      </c>
      <c r="D513" s="49" t="s">
        <v>898</v>
      </c>
      <c r="E513" s="3" t="s">
        <v>952</v>
      </c>
      <c r="F513" s="3" t="s">
        <v>568</v>
      </c>
      <c r="G513" s="52" t="s">
        <v>80</v>
      </c>
      <c r="H513" s="15">
        <v>1936</v>
      </c>
      <c r="I513" s="22"/>
      <c r="J513" s="33">
        <v>13439</v>
      </c>
      <c r="K513" s="4"/>
      <c r="L513" s="34">
        <v>16371</v>
      </c>
      <c r="M513" s="10" t="s">
        <v>382</v>
      </c>
      <c r="N513" s="25">
        <v>8</v>
      </c>
      <c r="O513" s="22"/>
      <c r="P513" s="44"/>
      <c r="Q513" s="44"/>
      <c r="R513" s="44"/>
      <c r="S513" s="44"/>
      <c r="T513" s="22"/>
      <c r="U513" s="44"/>
      <c r="V513" s="44"/>
      <c r="W513" s="44"/>
      <c r="X513" s="44" t="s">
        <v>240</v>
      </c>
      <c r="Y513" s="44" t="s">
        <v>240</v>
      </c>
      <c r="Z513" s="45" t="s">
        <v>1062</v>
      </c>
      <c r="AA513" s="3" t="s">
        <v>1328</v>
      </c>
      <c r="AB513" s="6"/>
    </row>
    <row r="514" spans="1:28" ht="25.5">
      <c r="A514" s="65" t="s">
        <v>1636</v>
      </c>
      <c r="B514" s="3" t="s">
        <v>1294</v>
      </c>
      <c r="C514" s="7" t="s">
        <v>969</v>
      </c>
      <c r="D514" s="7" t="s">
        <v>1299</v>
      </c>
      <c r="E514" s="7" t="s">
        <v>1629</v>
      </c>
      <c r="F514" s="7" t="s">
        <v>1418</v>
      </c>
      <c r="G514" s="7" t="s">
        <v>80</v>
      </c>
      <c r="H514" s="13">
        <v>1944</v>
      </c>
      <c r="I514" s="13"/>
      <c r="J514" s="34">
        <v>16371</v>
      </c>
      <c r="K514" s="10" t="s">
        <v>382</v>
      </c>
      <c r="L514" s="32">
        <v>17597</v>
      </c>
      <c r="M514" s="7" t="s">
        <v>61</v>
      </c>
      <c r="N514" s="13">
        <v>3.4</v>
      </c>
      <c r="O514" s="13"/>
      <c r="P514" s="7"/>
      <c r="Q514" s="7"/>
      <c r="R514" s="7"/>
      <c r="S514" s="7"/>
      <c r="T514" s="13"/>
      <c r="U514" s="7"/>
      <c r="V514" s="7"/>
      <c r="W514" s="7"/>
      <c r="X514" s="7" t="s">
        <v>240</v>
      </c>
      <c r="Y514" s="7" t="s">
        <v>240</v>
      </c>
      <c r="Z514" s="45" t="s">
        <v>1062</v>
      </c>
      <c r="AA514" s="3" t="s">
        <v>1094</v>
      </c>
      <c r="AB514" s="6" t="s">
        <v>1856</v>
      </c>
    </row>
    <row r="515" spans="1:28" ht="25.5">
      <c r="A515" s="65" t="s">
        <v>1636</v>
      </c>
      <c r="B515" s="3" t="s">
        <v>1294</v>
      </c>
      <c r="C515" s="7" t="s">
        <v>969</v>
      </c>
      <c r="D515" s="7" t="s">
        <v>1300</v>
      </c>
      <c r="E515" s="7" t="s">
        <v>528</v>
      </c>
      <c r="F515" s="7" t="s">
        <v>568</v>
      </c>
      <c r="G515" s="52" t="s">
        <v>80</v>
      </c>
      <c r="H515" s="13">
        <v>1948</v>
      </c>
      <c r="I515" s="13"/>
      <c r="J515" s="32">
        <v>17609</v>
      </c>
      <c r="K515" s="7" t="s">
        <v>529</v>
      </c>
      <c r="L515" s="32">
        <v>18128</v>
      </c>
      <c r="M515" s="7" t="s">
        <v>62</v>
      </c>
      <c r="N515" s="13">
        <v>1.4</v>
      </c>
      <c r="O515" s="13"/>
      <c r="P515" s="7"/>
      <c r="Q515" s="7"/>
      <c r="R515" s="7"/>
      <c r="S515" s="7"/>
      <c r="T515" s="13"/>
      <c r="U515" s="7"/>
      <c r="V515" s="7"/>
      <c r="W515" s="7"/>
      <c r="X515" s="7" t="s">
        <v>240</v>
      </c>
      <c r="Y515" s="7" t="s">
        <v>240</v>
      </c>
      <c r="Z515" s="45" t="s">
        <v>1062</v>
      </c>
      <c r="AA515" s="3" t="s">
        <v>518</v>
      </c>
      <c r="AB515" s="6"/>
    </row>
    <row r="516" spans="1:28" ht="38.25">
      <c r="A516" s="65" t="s">
        <v>1636</v>
      </c>
      <c r="B516" s="3" t="s">
        <v>1294</v>
      </c>
      <c r="C516" s="7" t="s">
        <v>969</v>
      </c>
      <c r="D516" s="7" t="s">
        <v>206</v>
      </c>
      <c r="E516" s="3" t="s">
        <v>1274</v>
      </c>
      <c r="F516" s="3" t="s">
        <v>1418</v>
      </c>
      <c r="G516" s="7" t="s">
        <v>80</v>
      </c>
      <c r="H516" s="13">
        <v>1949</v>
      </c>
      <c r="I516" s="13"/>
      <c r="J516" s="32">
        <v>18128</v>
      </c>
      <c r="K516" s="7" t="s">
        <v>62</v>
      </c>
      <c r="L516" s="32">
        <v>20631</v>
      </c>
      <c r="M516" s="7" t="s">
        <v>63</v>
      </c>
      <c r="N516" s="13">
        <v>6.8</v>
      </c>
      <c r="O516" s="13"/>
      <c r="P516" s="45" t="s">
        <v>1553</v>
      </c>
      <c r="Q516" s="45" t="s">
        <v>239</v>
      </c>
      <c r="R516" s="45"/>
      <c r="S516" s="45"/>
      <c r="T516" s="131" t="s">
        <v>1904</v>
      </c>
      <c r="U516" s="45">
        <v>50</v>
      </c>
      <c r="V516" s="45">
        <v>57</v>
      </c>
      <c r="W516" s="45">
        <v>1980</v>
      </c>
      <c r="X516" s="7" t="s">
        <v>1552</v>
      </c>
      <c r="Y516" s="7" t="s">
        <v>240</v>
      </c>
      <c r="Z516" s="45" t="s">
        <v>1062</v>
      </c>
      <c r="AA516" s="3" t="s">
        <v>1273</v>
      </c>
      <c r="AB516" s="6" t="s">
        <v>45</v>
      </c>
    </row>
    <row r="517" spans="1:28" ht="63.75">
      <c r="A517" s="65" t="s">
        <v>1636</v>
      </c>
      <c r="B517" s="3" t="s">
        <v>1294</v>
      </c>
      <c r="C517" s="7" t="s">
        <v>969</v>
      </c>
      <c r="D517" s="7" t="s">
        <v>1301</v>
      </c>
      <c r="E517" s="45" t="s">
        <v>895</v>
      </c>
      <c r="F517" s="45" t="s">
        <v>1380</v>
      </c>
      <c r="G517" s="3" t="s">
        <v>80</v>
      </c>
      <c r="H517" s="3">
        <v>1956</v>
      </c>
      <c r="I517" s="13"/>
      <c r="J517" s="32">
        <v>20631</v>
      </c>
      <c r="K517" s="7" t="s">
        <v>63</v>
      </c>
      <c r="L517" s="32">
        <v>21697</v>
      </c>
      <c r="M517" s="7" t="s">
        <v>64</v>
      </c>
      <c r="N517" s="13">
        <v>3</v>
      </c>
      <c r="O517" s="13"/>
      <c r="P517" s="7" t="s">
        <v>501</v>
      </c>
      <c r="Q517" s="7" t="s">
        <v>240</v>
      </c>
      <c r="R517" s="45"/>
      <c r="S517" s="45"/>
      <c r="T517" s="22">
        <v>3672</v>
      </c>
      <c r="U517" s="7">
        <v>46</v>
      </c>
      <c r="V517" s="7">
        <v>49</v>
      </c>
      <c r="W517" s="7"/>
      <c r="X517" s="7" t="s">
        <v>183</v>
      </c>
      <c r="Y517" s="7" t="s">
        <v>240</v>
      </c>
      <c r="Z517" s="45" t="s">
        <v>1062</v>
      </c>
      <c r="AA517" s="3" t="s">
        <v>502</v>
      </c>
      <c r="AB517" s="132" t="s">
        <v>1890</v>
      </c>
    </row>
    <row r="518" spans="1:28" ht="25.5">
      <c r="A518" s="65" t="s">
        <v>1636</v>
      </c>
      <c r="B518" s="3" t="s">
        <v>1294</v>
      </c>
      <c r="C518" s="7" t="s">
        <v>969</v>
      </c>
      <c r="D518" s="7" t="s">
        <v>1302</v>
      </c>
      <c r="E518" s="7" t="s">
        <v>318</v>
      </c>
      <c r="F518" s="7" t="s">
        <v>568</v>
      </c>
      <c r="G518" s="52" t="s">
        <v>80</v>
      </c>
      <c r="H518" s="13">
        <v>1959</v>
      </c>
      <c r="I518" s="13"/>
      <c r="J518" s="32">
        <v>21697</v>
      </c>
      <c r="K518" s="7" t="s">
        <v>64</v>
      </c>
      <c r="L518" s="32">
        <v>23258</v>
      </c>
      <c r="M518" s="7" t="s">
        <v>65</v>
      </c>
      <c r="N518" s="13">
        <v>4</v>
      </c>
      <c r="O518" s="13"/>
      <c r="P518" s="7"/>
      <c r="Q518" s="7"/>
      <c r="R518" s="7"/>
      <c r="S518" s="7"/>
      <c r="T518" s="13"/>
      <c r="U518" s="7"/>
      <c r="V518" s="7"/>
      <c r="W518" s="7"/>
      <c r="X518" s="7" t="s">
        <v>240</v>
      </c>
      <c r="Y518" s="7" t="s">
        <v>240</v>
      </c>
      <c r="Z518" s="45" t="s">
        <v>1062</v>
      </c>
      <c r="AA518" s="3" t="s">
        <v>778</v>
      </c>
      <c r="AB518" s="6" t="s">
        <v>1204</v>
      </c>
    </row>
    <row r="519" spans="1:28" ht="25.5">
      <c r="A519" s="65" t="s">
        <v>1636</v>
      </c>
      <c r="B519" s="3" t="s">
        <v>1294</v>
      </c>
      <c r="C519" s="7" t="s">
        <v>969</v>
      </c>
      <c r="D519" s="7" t="s">
        <v>1303</v>
      </c>
      <c r="E519" s="7" t="s">
        <v>889</v>
      </c>
      <c r="F519" s="7" t="s">
        <v>1418</v>
      </c>
      <c r="G519" s="7" t="s">
        <v>80</v>
      </c>
      <c r="H519" s="13">
        <v>1963</v>
      </c>
      <c r="I519" s="23">
        <v>23263</v>
      </c>
      <c r="J519" s="32">
        <v>23258</v>
      </c>
      <c r="K519" s="7" t="s">
        <v>65</v>
      </c>
      <c r="L519" s="32">
        <v>25242</v>
      </c>
      <c r="M519" s="7" t="s">
        <v>66</v>
      </c>
      <c r="N519" s="13">
        <v>5.4</v>
      </c>
      <c r="O519" s="13"/>
      <c r="P519" s="130" t="s">
        <v>1957</v>
      </c>
      <c r="Q519" s="130" t="s">
        <v>239</v>
      </c>
      <c r="R519" s="130" t="s">
        <v>1958</v>
      </c>
      <c r="S519" s="130" t="s">
        <v>239</v>
      </c>
      <c r="T519" s="131">
        <v>1920</v>
      </c>
      <c r="U519" s="7">
        <v>43</v>
      </c>
      <c r="V519" s="7">
        <v>49</v>
      </c>
      <c r="W519" s="7">
        <v>2003</v>
      </c>
      <c r="X519" s="38" t="s">
        <v>240</v>
      </c>
      <c r="Y519" s="7" t="s">
        <v>240</v>
      </c>
      <c r="Z519" s="45" t="s">
        <v>1062</v>
      </c>
      <c r="AA519" s="3" t="s">
        <v>748</v>
      </c>
      <c r="AB519" s="6" t="s">
        <v>45</v>
      </c>
    </row>
    <row r="520" spans="1:28" ht="51">
      <c r="A520" s="65" t="s">
        <v>1636</v>
      </c>
      <c r="B520" s="9" t="s">
        <v>1294</v>
      </c>
      <c r="C520" s="18" t="s">
        <v>969</v>
      </c>
      <c r="D520" s="18" t="s">
        <v>74</v>
      </c>
      <c r="E520" s="45" t="s">
        <v>1081</v>
      </c>
      <c r="F520" s="45" t="s">
        <v>1593</v>
      </c>
      <c r="G520" s="3" t="s">
        <v>80</v>
      </c>
      <c r="H520" s="3">
        <v>1969</v>
      </c>
      <c r="I520" s="21">
        <v>25247</v>
      </c>
      <c r="J520" s="34">
        <v>25242</v>
      </c>
      <c r="K520" s="18" t="s">
        <v>66</v>
      </c>
      <c r="L520" s="34">
        <v>26106</v>
      </c>
      <c r="M520" s="18" t="s">
        <v>67</v>
      </c>
      <c r="N520" s="14">
        <v>2.2999999999999998</v>
      </c>
      <c r="O520" s="14"/>
      <c r="P520" s="45" t="s">
        <v>619</v>
      </c>
      <c r="Q520" s="45" t="s">
        <v>239</v>
      </c>
      <c r="R520" s="45"/>
      <c r="S520" s="45"/>
      <c r="T520" s="22">
        <v>6238</v>
      </c>
      <c r="U520" s="7">
        <f>69-17</f>
        <v>52</v>
      </c>
      <c r="V520" s="7">
        <v>54</v>
      </c>
      <c r="W520" s="7"/>
      <c r="X520" s="7" t="s">
        <v>618</v>
      </c>
      <c r="Y520" s="7" t="s">
        <v>240</v>
      </c>
      <c r="Z520" s="45" t="s">
        <v>1062</v>
      </c>
      <c r="AA520" s="3" t="s">
        <v>620</v>
      </c>
      <c r="AB520" s="6" t="s">
        <v>45</v>
      </c>
    </row>
    <row r="521" spans="1:28" ht="25.5">
      <c r="A521" s="65" t="s">
        <v>1636</v>
      </c>
      <c r="B521" s="9" t="s">
        <v>1294</v>
      </c>
      <c r="C521" s="18" t="s">
        <v>969</v>
      </c>
      <c r="D521" s="18" t="s">
        <v>557</v>
      </c>
      <c r="E521" s="18" t="s">
        <v>51</v>
      </c>
      <c r="F521" s="18" t="s">
        <v>1418</v>
      </c>
      <c r="G521" s="18" t="s">
        <v>80</v>
      </c>
      <c r="H521" s="14">
        <v>1971</v>
      </c>
      <c r="I521" s="21">
        <v>26108</v>
      </c>
      <c r="J521" s="34">
        <v>26106</v>
      </c>
      <c r="K521" s="18" t="s">
        <v>67</v>
      </c>
      <c r="L521" s="34">
        <v>26558</v>
      </c>
      <c r="M521" s="18" t="s">
        <v>68</v>
      </c>
      <c r="N521" s="14">
        <v>1.25</v>
      </c>
      <c r="O521" s="14"/>
      <c r="P521" s="18"/>
      <c r="Q521" s="18"/>
      <c r="R521" s="18"/>
      <c r="S521" s="18"/>
      <c r="T521" s="13"/>
      <c r="U521" s="7"/>
      <c r="V521" s="7"/>
      <c r="W521" s="7"/>
      <c r="X521" s="7" t="s">
        <v>240</v>
      </c>
      <c r="Y521" s="7" t="s">
        <v>240</v>
      </c>
      <c r="Z521" s="45" t="s">
        <v>1062</v>
      </c>
      <c r="AA521" s="3" t="s">
        <v>1599</v>
      </c>
      <c r="AB521" s="6" t="s">
        <v>45</v>
      </c>
    </row>
    <row r="522" spans="1:28" ht="38.25">
      <c r="A522" s="65" t="s">
        <v>1636</v>
      </c>
      <c r="B522" s="9" t="s">
        <v>1294</v>
      </c>
      <c r="C522" s="7" t="s">
        <v>969</v>
      </c>
      <c r="D522" s="18" t="s">
        <v>189</v>
      </c>
      <c r="E522" s="7" t="s">
        <v>31</v>
      </c>
      <c r="F522" s="7"/>
      <c r="G522" s="7" t="s">
        <v>80</v>
      </c>
      <c r="H522" s="13">
        <v>1972</v>
      </c>
      <c r="I522" s="21">
        <v>26563</v>
      </c>
      <c r="J522" s="32">
        <v>26558</v>
      </c>
      <c r="K522" s="7" t="s">
        <v>68</v>
      </c>
      <c r="L522" s="32">
        <v>27144</v>
      </c>
      <c r="M522" s="7" t="s">
        <v>127</v>
      </c>
      <c r="N522" s="13">
        <v>1.6</v>
      </c>
      <c r="O522" s="13"/>
      <c r="P522" s="7"/>
      <c r="Q522" s="7"/>
      <c r="R522" s="7"/>
      <c r="S522" s="7"/>
      <c r="T522" s="13"/>
      <c r="U522" s="7"/>
      <c r="V522" s="7"/>
      <c r="W522" s="7"/>
      <c r="X522" s="7" t="s">
        <v>240</v>
      </c>
      <c r="Y522" s="7" t="s">
        <v>240</v>
      </c>
      <c r="Z522" s="45" t="s">
        <v>1062</v>
      </c>
      <c r="AA522" s="3" t="s">
        <v>52</v>
      </c>
      <c r="AB522" s="6"/>
    </row>
    <row r="523" spans="1:28" ht="25.5">
      <c r="A523" s="65" t="s">
        <v>1636</v>
      </c>
      <c r="B523" s="3" t="s">
        <v>1294</v>
      </c>
      <c r="C523" s="49" t="s">
        <v>969</v>
      </c>
      <c r="D523" s="49" t="s">
        <v>675</v>
      </c>
      <c r="E523" s="3" t="s">
        <v>1110</v>
      </c>
      <c r="F523" s="3" t="s">
        <v>568</v>
      </c>
      <c r="G523" s="52" t="s">
        <v>80</v>
      </c>
      <c r="H523" s="15">
        <v>1974</v>
      </c>
      <c r="I523" s="15"/>
      <c r="J523" s="33">
        <v>27285</v>
      </c>
      <c r="K523" s="4" t="s">
        <v>1582</v>
      </c>
      <c r="L523" s="33">
        <v>28025</v>
      </c>
      <c r="M523" s="4" t="s">
        <v>1193</v>
      </c>
      <c r="N523" s="15">
        <v>2</v>
      </c>
      <c r="O523" s="15"/>
      <c r="P523" s="45"/>
      <c r="Q523" s="45"/>
      <c r="R523" s="45"/>
      <c r="S523" s="45"/>
      <c r="T523" s="15"/>
      <c r="U523" s="45"/>
      <c r="V523" s="45"/>
      <c r="W523" s="45"/>
      <c r="X523" s="45" t="s">
        <v>240</v>
      </c>
      <c r="Y523" s="45" t="s">
        <v>240</v>
      </c>
      <c r="Z523" s="45" t="s">
        <v>1062</v>
      </c>
      <c r="AA523" s="3"/>
      <c r="AB523" s="6" t="s">
        <v>1548</v>
      </c>
    </row>
    <row r="524" spans="1:28" ht="38.25">
      <c r="A524" s="65" t="s">
        <v>1636</v>
      </c>
      <c r="B524" s="3" t="s">
        <v>1294</v>
      </c>
      <c r="C524" s="49" t="s">
        <v>969</v>
      </c>
      <c r="D524" s="3" t="s">
        <v>1305</v>
      </c>
      <c r="E524" s="3" t="s">
        <v>369</v>
      </c>
      <c r="F524" s="3" t="s">
        <v>258</v>
      </c>
      <c r="G524" s="3" t="s">
        <v>80</v>
      </c>
      <c r="H524" s="15">
        <v>1976</v>
      </c>
      <c r="I524" s="22"/>
      <c r="J524" s="33">
        <v>28026</v>
      </c>
      <c r="K524" s="4" t="s">
        <v>1193</v>
      </c>
      <c r="L524" s="33">
        <v>29265</v>
      </c>
      <c r="M524" s="3"/>
      <c r="N524" s="15">
        <v>3.4</v>
      </c>
      <c r="O524" s="15" t="s">
        <v>245</v>
      </c>
      <c r="P524" s="45" t="s">
        <v>1553</v>
      </c>
      <c r="Q524" s="45" t="s">
        <v>239</v>
      </c>
      <c r="R524" s="45"/>
      <c r="S524" s="45"/>
      <c r="T524" s="22">
        <v>9049</v>
      </c>
      <c r="U524" s="45">
        <f>76-24</f>
        <v>52</v>
      </c>
      <c r="V524" s="45">
        <v>56</v>
      </c>
      <c r="W524" s="45"/>
      <c r="X524" s="45" t="s">
        <v>240</v>
      </c>
      <c r="Y524" s="45" t="s">
        <v>1304</v>
      </c>
      <c r="Z524" s="45" t="s">
        <v>1062</v>
      </c>
      <c r="AA524" s="3" t="s">
        <v>370</v>
      </c>
      <c r="AB524" s="6"/>
    </row>
    <row r="525" spans="1:28" ht="25.5">
      <c r="A525" s="65" t="s">
        <v>1636</v>
      </c>
      <c r="B525" s="3" t="s">
        <v>1294</v>
      </c>
      <c r="C525" s="49" t="s">
        <v>969</v>
      </c>
      <c r="D525" s="45" t="s">
        <v>140</v>
      </c>
      <c r="E525" s="3"/>
      <c r="F525" s="3"/>
      <c r="G525" s="3"/>
      <c r="H525" s="15">
        <v>1980</v>
      </c>
      <c r="I525" s="15"/>
      <c r="J525" s="33">
        <v>29265</v>
      </c>
      <c r="K525" s="4"/>
      <c r="L525" s="33">
        <v>30508</v>
      </c>
      <c r="M525" s="3"/>
      <c r="N525" s="15">
        <v>3.4</v>
      </c>
      <c r="O525" s="15"/>
      <c r="P525" s="45"/>
      <c r="Q525" s="45"/>
      <c r="R525" s="45"/>
      <c r="S525" s="45"/>
      <c r="T525" s="15"/>
      <c r="U525" s="45"/>
      <c r="V525" s="45"/>
      <c r="W525" s="45"/>
      <c r="X525" s="45" t="s">
        <v>240</v>
      </c>
      <c r="Y525" s="45" t="s">
        <v>240</v>
      </c>
      <c r="Z525" s="45" t="s">
        <v>1062</v>
      </c>
      <c r="AA525" s="3"/>
      <c r="AB525" s="6"/>
    </row>
    <row r="526" spans="1:28">
      <c r="A526" s="65" t="s">
        <v>1636</v>
      </c>
      <c r="B526" s="3" t="s">
        <v>1294</v>
      </c>
      <c r="C526" s="49" t="s">
        <v>969</v>
      </c>
      <c r="D526" s="128" t="s">
        <v>1872</v>
      </c>
      <c r="E526" s="3"/>
      <c r="F526" s="3"/>
      <c r="G526" s="3"/>
      <c r="H526" s="15">
        <v>1983</v>
      </c>
      <c r="I526" s="15"/>
      <c r="J526" s="33">
        <v>30508</v>
      </c>
      <c r="K526" s="4"/>
      <c r="L526" s="33">
        <v>32646</v>
      </c>
      <c r="M526" s="3"/>
      <c r="N526" s="15">
        <v>5.8</v>
      </c>
      <c r="O526" s="15"/>
      <c r="P526" s="45"/>
      <c r="Q526" s="45"/>
      <c r="R526" s="45"/>
      <c r="S526" s="45"/>
      <c r="T526" s="15"/>
      <c r="U526" s="45"/>
      <c r="V526" s="45"/>
      <c r="W526" s="45"/>
      <c r="X526" s="45" t="s">
        <v>240</v>
      </c>
      <c r="Y526" s="45" t="s">
        <v>240</v>
      </c>
      <c r="Z526" s="45" t="s">
        <v>1062</v>
      </c>
      <c r="AA526" s="3"/>
      <c r="AB526" s="6"/>
    </row>
    <row r="527" spans="1:28" ht="25.5">
      <c r="A527" s="65" t="s">
        <v>1636</v>
      </c>
      <c r="B527" s="3" t="s">
        <v>1294</v>
      </c>
      <c r="C527" s="49" t="s">
        <v>969</v>
      </c>
      <c r="D527" s="49" t="s">
        <v>141</v>
      </c>
      <c r="E527" s="3" t="s">
        <v>289</v>
      </c>
      <c r="F527" s="3" t="s">
        <v>353</v>
      </c>
      <c r="G527" s="3" t="s">
        <v>288</v>
      </c>
      <c r="H527" s="15">
        <v>1989</v>
      </c>
      <c r="I527" s="15"/>
      <c r="J527" s="33">
        <v>32646</v>
      </c>
      <c r="K527" s="4"/>
      <c r="L527" s="33">
        <v>34913</v>
      </c>
      <c r="M527" s="3"/>
      <c r="N527" s="15">
        <v>6.25</v>
      </c>
      <c r="O527" s="15" t="s">
        <v>3</v>
      </c>
      <c r="P527" s="45" t="s">
        <v>646</v>
      </c>
      <c r="Q527" s="45" t="s">
        <v>239</v>
      </c>
      <c r="R527" s="45"/>
      <c r="S527" s="45"/>
      <c r="T527" s="22">
        <v>15688</v>
      </c>
      <c r="U527" s="45">
        <v>46</v>
      </c>
      <c r="V527" s="45">
        <v>52</v>
      </c>
      <c r="W527" s="45"/>
      <c r="X527" s="45" t="s">
        <v>240</v>
      </c>
      <c r="Y527" s="45" t="s">
        <v>603</v>
      </c>
      <c r="Z527" s="45" t="s">
        <v>1062</v>
      </c>
      <c r="AA527" s="3" t="s">
        <v>321</v>
      </c>
      <c r="AB527" s="6"/>
    </row>
    <row r="528" spans="1:28" ht="38.25">
      <c r="A528" s="65" t="s">
        <v>1636</v>
      </c>
      <c r="B528" s="3" t="s">
        <v>1294</v>
      </c>
      <c r="C528" s="49" t="s">
        <v>969</v>
      </c>
      <c r="D528" s="3" t="s">
        <v>1305</v>
      </c>
      <c r="E528" s="3" t="s">
        <v>369</v>
      </c>
      <c r="F528" s="3" t="s">
        <v>258</v>
      </c>
      <c r="G528" s="3" t="s">
        <v>80</v>
      </c>
      <c r="H528" s="15">
        <v>1995</v>
      </c>
      <c r="I528" s="15"/>
      <c r="J528" s="87">
        <v>35021</v>
      </c>
      <c r="K528" s="38"/>
      <c r="L528" s="34">
        <v>37372</v>
      </c>
      <c r="M528" s="3"/>
      <c r="N528" s="15">
        <v>6.4</v>
      </c>
      <c r="O528" s="15" t="s">
        <v>245</v>
      </c>
      <c r="P528" s="45" t="s">
        <v>1553</v>
      </c>
      <c r="Q528" s="45" t="s">
        <v>239</v>
      </c>
      <c r="R528" s="45"/>
      <c r="S528" s="45"/>
      <c r="T528" s="22">
        <v>9049</v>
      </c>
      <c r="U528" s="45">
        <f>95-24</f>
        <v>71</v>
      </c>
      <c r="V528" s="45">
        <v>77</v>
      </c>
      <c r="W528" s="45"/>
      <c r="X528" s="45" t="s">
        <v>240</v>
      </c>
      <c r="Y528" s="45" t="s">
        <v>1304</v>
      </c>
      <c r="Z528" s="45" t="s">
        <v>1062</v>
      </c>
      <c r="AA528" s="3" t="s">
        <v>507</v>
      </c>
      <c r="AB528" s="6"/>
    </row>
    <row r="529" spans="1:28" ht="25.5">
      <c r="A529" s="65" t="s">
        <v>1636</v>
      </c>
      <c r="B529" s="3" t="s">
        <v>1294</v>
      </c>
      <c r="C529" s="49" t="s">
        <v>969</v>
      </c>
      <c r="D529" s="45" t="s">
        <v>1330</v>
      </c>
      <c r="E529" s="3"/>
      <c r="F529" s="3"/>
      <c r="G529" s="3"/>
      <c r="H529" s="15">
        <v>1995</v>
      </c>
      <c r="I529" s="15"/>
      <c r="J529" s="33" t="s">
        <v>1331</v>
      </c>
      <c r="K529" s="4"/>
      <c r="L529" s="33">
        <v>35020</v>
      </c>
      <c r="M529" s="3"/>
      <c r="N529" s="15">
        <v>0.25</v>
      </c>
      <c r="O529" s="15"/>
      <c r="P529" s="45"/>
      <c r="Q529" s="45"/>
      <c r="R529" s="45"/>
      <c r="S529" s="45"/>
      <c r="T529" s="22"/>
      <c r="U529" s="45"/>
      <c r="V529" s="45"/>
      <c r="W529" s="45"/>
      <c r="X529" s="45" t="s">
        <v>240</v>
      </c>
      <c r="Y529" s="45" t="s">
        <v>240</v>
      </c>
      <c r="Z529" s="45" t="s">
        <v>1062</v>
      </c>
      <c r="AA529" s="3"/>
      <c r="AB529" s="6"/>
    </row>
    <row r="530" spans="1:28" ht="25.5">
      <c r="A530" s="65" t="s">
        <v>1636</v>
      </c>
      <c r="B530" s="3" t="s">
        <v>1294</v>
      </c>
      <c r="C530" s="49" t="s">
        <v>969</v>
      </c>
      <c r="D530" s="3" t="s">
        <v>1332</v>
      </c>
      <c r="E530" s="3" t="s">
        <v>217</v>
      </c>
      <c r="F530" s="3" t="s">
        <v>1418</v>
      </c>
      <c r="G530" s="3" t="s">
        <v>80</v>
      </c>
      <c r="H530" s="15">
        <v>2002</v>
      </c>
      <c r="I530" s="15"/>
      <c r="J530" s="87">
        <v>37376</v>
      </c>
      <c r="K530" s="38"/>
      <c r="L530" s="34">
        <v>38446</v>
      </c>
      <c r="M530" s="3"/>
      <c r="N530" s="15">
        <v>3</v>
      </c>
      <c r="O530" s="15" t="s">
        <v>3</v>
      </c>
      <c r="P530" s="45"/>
      <c r="Q530" s="45"/>
      <c r="R530" s="45"/>
      <c r="S530" s="45"/>
      <c r="T530" s="25">
        <v>1953</v>
      </c>
      <c r="U530" s="45">
        <f>2002-1953</f>
        <v>49</v>
      </c>
      <c r="V530" s="45">
        <v>52</v>
      </c>
      <c r="W530" s="45"/>
      <c r="X530" s="45" t="s">
        <v>240</v>
      </c>
      <c r="Y530" s="38" t="s">
        <v>1333</v>
      </c>
      <c r="Z530" s="45" t="s">
        <v>1062</v>
      </c>
      <c r="AA530" s="3"/>
      <c r="AB530" s="6"/>
    </row>
    <row r="531" spans="1:28" ht="25.5">
      <c r="A531" s="65" t="s">
        <v>1636</v>
      </c>
      <c r="B531" s="3" t="s">
        <v>1294</v>
      </c>
      <c r="C531" s="49" t="s">
        <v>969</v>
      </c>
      <c r="D531" s="3" t="s">
        <v>203</v>
      </c>
      <c r="E531" s="45" t="s">
        <v>1317</v>
      </c>
      <c r="F531" s="45" t="s">
        <v>258</v>
      </c>
      <c r="G531" s="3" t="s">
        <v>894</v>
      </c>
      <c r="H531" s="15">
        <v>2005</v>
      </c>
      <c r="I531" s="33">
        <v>38489</v>
      </c>
      <c r="J531" s="33">
        <v>38447</v>
      </c>
      <c r="K531" s="38"/>
      <c r="L531" s="34">
        <v>40724</v>
      </c>
      <c r="M531" s="3"/>
      <c r="N531" s="15">
        <v>6</v>
      </c>
      <c r="O531" s="15" t="s">
        <v>245</v>
      </c>
      <c r="P531" s="45" t="s">
        <v>205</v>
      </c>
      <c r="Q531" s="18" t="s">
        <v>239</v>
      </c>
      <c r="R531" s="18" t="s">
        <v>205</v>
      </c>
      <c r="S531" s="18" t="s">
        <v>239</v>
      </c>
      <c r="T531" s="15">
        <v>1938</v>
      </c>
      <c r="U531" s="45">
        <f>2005-1938</f>
        <v>67</v>
      </c>
      <c r="V531" s="45">
        <v>73</v>
      </c>
      <c r="W531" s="45"/>
      <c r="X531" s="9" t="s">
        <v>240</v>
      </c>
      <c r="Y531" s="38" t="s">
        <v>204</v>
      </c>
      <c r="Z531" s="45" t="s">
        <v>1062</v>
      </c>
      <c r="AA531" s="3" t="s">
        <v>532</v>
      </c>
      <c r="AB531" s="6"/>
    </row>
    <row r="532" spans="1:28" ht="25.5">
      <c r="A532" s="30" t="s">
        <v>545</v>
      </c>
      <c r="B532" s="38"/>
      <c r="C532" s="7" t="s">
        <v>969</v>
      </c>
      <c r="D532" s="3" t="s">
        <v>800</v>
      </c>
      <c r="E532" s="7" t="s">
        <v>1081</v>
      </c>
      <c r="F532" s="129" t="s">
        <v>1418</v>
      </c>
      <c r="G532" s="129" t="s">
        <v>80</v>
      </c>
      <c r="H532" s="13">
        <v>1936</v>
      </c>
      <c r="I532" s="13">
        <v>1936</v>
      </c>
      <c r="J532" s="32">
        <v>13478</v>
      </c>
      <c r="K532" s="7" t="s">
        <v>118</v>
      </c>
      <c r="L532" s="23">
        <v>13872</v>
      </c>
      <c r="M532" s="7" t="s">
        <v>119</v>
      </c>
      <c r="N532" s="13">
        <v>1</v>
      </c>
      <c r="O532" s="38"/>
      <c r="P532" s="38"/>
      <c r="Q532" s="38"/>
      <c r="R532" s="111"/>
      <c r="S532" s="111"/>
      <c r="T532" s="38"/>
      <c r="U532" s="38"/>
      <c r="V532" s="38"/>
      <c r="W532" s="38"/>
      <c r="X532" s="38"/>
      <c r="Y532" s="38"/>
      <c r="Z532" s="7" t="s">
        <v>1062</v>
      </c>
      <c r="AA532" s="7" t="s">
        <v>1989</v>
      </c>
      <c r="AB532" s="112"/>
    </row>
    <row r="533" spans="1:28" ht="51">
      <c r="A533" s="65" t="s">
        <v>1636</v>
      </c>
      <c r="B533" s="3" t="s">
        <v>1293</v>
      </c>
      <c r="C533" s="49" t="s">
        <v>970</v>
      </c>
      <c r="D533" s="49" t="s">
        <v>1235</v>
      </c>
      <c r="E533" s="3" t="s">
        <v>1237</v>
      </c>
      <c r="F533" s="3" t="s">
        <v>1418</v>
      </c>
      <c r="G533" s="3" t="s">
        <v>80</v>
      </c>
      <c r="H533" s="15">
        <v>1931</v>
      </c>
      <c r="I533" s="15"/>
      <c r="J533" s="87">
        <v>11630</v>
      </c>
      <c r="K533" s="38"/>
      <c r="L533" s="34">
        <v>12548</v>
      </c>
      <c r="M533" s="3"/>
      <c r="N533" s="15">
        <v>2.5</v>
      </c>
      <c r="O533" s="15"/>
      <c r="P533" s="45" t="s">
        <v>1236</v>
      </c>
      <c r="Q533" s="45" t="s">
        <v>239</v>
      </c>
      <c r="R533" s="45"/>
      <c r="S533" s="45"/>
      <c r="T533" s="131" t="s">
        <v>1917</v>
      </c>
      <c r="U533" s="45">
        <v>38</v>
      </c>
      <c r="V533" s="45">
        <v>41</v>
      </c>
      <c r="W533" s="44">
        <v>31150</v>
      </c>
      <c r="X533" s="44" t="s">
        <v>240</v>
      </c>
      <c r="Y533" s="45" t="s">
        <v>240</v>
      </c>
      <c r="Z533" s="45" t="s">
        <v>1062</v>
      </c>
      <c r="AA533" s="3" t="s">
        <v>1366</v>
      </c>
      <c r="AB533" s="6"/>
    </row>
    <row r="534" spans="1:28" ht="51">
      <c r="A534" s="65" t="s">
        <v>1636</v>
      </c>
      <c r="B534" s="3" t="s">
        <v>1293</v>
      </c>
      <c r="C534" s="49" t="s">
        <v>970</v>
      </c>
      <c r="D534" s="49" t="s">
        <v>1156</v>
      </c>
      <c r="E534" s="3" t="s">
        <v>1155</v>
      </c>
      <c r="F534" s="3" t="s">
        <v>568</v>
      </c>
      <c r="G534" s="52" t="s">
        <v>80</v>
      </c>
      <c r="H534" s="15">
        <v>1934</v>
      </c>
      <c r="I534" s="22">
        <v>12622</v>
      </c>
      <c r="J534" s="87">
        <v>12602</v>
      </c>
      <c r="K534" s="38"/>
      <c r="L534" s="34">
        <v>16371</v>
      </c>
      <c r="M534" s="10" t="s">
        <v>382</v>
      </c>
      <c r="N534" s="15">
        <v>10.25</v>
      </c>
      <c r="O534" s="15"/>
      <c r="P534" s="45" t="s">
        <v>1367</v>
      </c>
      <c r="Q534" s="45" t="s">
        <v>239</v>
      </c>
      <c r="R534" s="45"/>
      <c r="S534" s="45"/>
      <c r="T534" s="15">
        <v>1889</v>
      </c>
      <c r="U534" s="45">
        <f>1934-1889</f>
        <v>45</v>
      </c>
      <c r="V534" s="45">
        <v>55</v>
      </c>
      <c r="W534" s="45"/>
      <c r="X534" s="45" t="s">
        <v>240</v>
      </c>
      <c r="Y534" s="45" t="s">
        <v>240</v>
      </c>
      <c r="Z534" s="45" t="s">
        <v>1062</v>
      </c>
      <c r="AA534" s="3" t="s">
        <v>566</v>
      </c>
      <c r="AB534" s="6" t="s">
        <v>1847</v>
      </c>
    </row>
    <row r="535" spans="1:28" ht="102">
      <c r="A535" s="65" t="s">
        <v>1636</v>
      </c>
      <c r="B535" s="9" t="s">
        <v>1293</v>
      </c>
      <c r="C535" s="7" t="s">
        <v>970</v>
      </c>
      <c r="D535" s="7" t="s">
        <v>1454</v>
      </c>
      <c r="E535" s="7" t="s">
        <v>1379</v>
      </c>
      <c r="F535" s="7" t="s">
        <v>1418</v>
      </c>
      <c r="G535" s="7" t="s">
        <v>80</v>
      </c>
      <c r="H535" s="13">
        <v>1944</v>
      </c>
      <c r="I535" s="13"/>
      <c r="J535" s="34">
        <v>16371</v>
      </c>
      <c r="K535" s="10" t="s">
        <v>382</v>
      </c>
      <c r="L535" s="32">
        <v>18932</v>
      </c>
      <c r="M535" s="7" t="s">
        <v>1521</v>
      </c>
      <c r="N535" s="13">
        <v>7</v>
      </c>
      <c r="O535" s="13"/>
      <c r="P535" s="7" t="s">
        <v>967</v>
      </c>
      <c r="Q535" s="7" t="s">
        <v>240</v>
      </c>
      <c r="R535" s="7"/>
      <c r="S535" s="7"/>
      <c r="T535" s="23">
        <v>2641</v>
      </c>
      <c r="U535" s="7">
        <v>37</v>
      </c>
      <c r="V535" s="7">
        <v>44</v>
      </c>
      <c r="W535" s="7"/>
      <c r="X535" s="7" t="s">
        <v>240</v>
      </c>
      <c r="Y535" s="7" t="s">
        <v>240</v>
      </c>
      <c r="Z535" s="45" t="s">
        <v>1062</v>
      </c>
      <c r="AA535" s="9" t="s">
        <v>1217</v>
      </c>
      <c r="AB535" s="6" t="s">
        <v>533</v>
      </c>
    </row>
    <row r="536" spans="1:28" ht="153">
      <c r="A536" s="65" t="s">
        <v>1636</v>
      </c>
      <c r="B536" s="9" t="s">
        <v>1293</v>
      </c>
      <c r="C536" s="7" t="s">
        <v>970</v>
      </c>
      <c r="D536" s="7" t="s">
        <v>1522</v>
      </c>
      <c r="E536" s="7" t="s">
        <v>549</v>
      </c>
      <c r="F536" s="7" t="s">
        <v>568</v>
      </c>
      <c r="G536" s="52" t="s">
        <v>80</v>
      </c>
      <c r="H536" s="13">
        <v>1951</v>
      </c>
      <c r="I536" s="13"/>
      <c r="J536" s="32">
        <v>18932</v>
      </c>
      <c r="K536" s="7" t="s">
        <v>1521</v>
      </c>
      <c r="L536" s="32">
        <v>22476</v>
      </c>
      <c r="M536" s="7" t="s">
        <v>69</v>
      </c>
      <c r="N536" s="13">
        <v>10</v>
      </c>
      <c r="O536" s="13"/>
      <c r="P536" s="7" t="s">
        <v>534</v>
      </c>
      <c r="Q536" s="7" t="s">
        <v>239</v>
      </c>
      <c r="R536" s="7" t="s">
        <v>966</v>
      </c>
      <c r="S536" s="7" t="s">
        <v>240</v>
      </c>
      <c r="T536" s="32" t="s">
        <v>1916</v>
      </c>
      <c r="U536" s="7">
        <v>53</v>
      </c>
      <c r="V536" s="7">
        <v>63</v>
      </c>
      <c r="W536" s="36">
        <v>35889</v>
      </c>
      <c r="X536" s="36" t="s">
        <v>240</v>
      </c>
      <c r="Y536" s="7" t="s">
        <v>240</v>
      </c>
      <c r="Z536" s="45" t="s">
        <v>1062</v>
      </c>
      <c r="AA536" s="9" t="s">
        <v>1839</v>
      </c>
      <c r="AB536" s="100" t="s">
        <v>1838</v>
      </c>
    </row>
    <row r="537" spans="1:28" ht="153">
      <c r="A537" s="65" t="s">
        <v>1636</v>
      </c>
      <c r="B537" s="9" t="s">
        <v>1293</v>
      </c>
      <c r="C537" s="7" t="s">
        <v>970</v>
      </c>
      <c r="D537" s="7" t="s">
        <v>1298</v>
      </c>
      <c r="E537" s="7" t="s">
        <v>1107</v>
      </c>
      <c r="F537" s="7" t="s">
        <v>1418</v>
      </c>
      <c r="G537" s="7" t="s">
        <v>80</v>
      </c>
      <c r="H537" s="13">
        <v>1961</v>
      </c>
      <c r="I537" s="13"/>
      <c r="J537" s="32">
        <v>22476</v>
      </c>
      <c r="K537" s="7" t="s">
        <v>69</v>
      </c>
      <c r="L537" s="32">
        <v>23382</v>
      </c>
      <c r="M537" s="7" t="s">
        <v>1086</v>
      </c>
      <c r="N537" s="13">
        <v>2.5</v>
      </c>
      <c r="O537" s="13"/>
      <c r="P537" s="7" t="s">
        <v>1225</v>
      </c>
      <c r="Q537" s="7" t="s">
        <v>240</v>
      </c>
      <c r="R537" s="7"/>
      <c r="S537" s="7"/>
      <c r="T537" s="32">
        <v>5872</v>
      </c>
      <c r="U537" s="7">
        <v>45</v>
      </c>
      <c r="V537" s="7">
        <v>47</v>
      </c>
      <c r="W537" s="7"/>
      <c r="X537" s="7" t="s">
        <v>240</v>
      </c>
      <c r="Y537" s="7" t="s">
        <v>240</v>
      </c>
      <c r="Z537" s="45" t="s">
        <v>1062</v>
      </c>
      <c r="AA537" s="9" t="s">
        <v>1843</v>
      </c>
      <c r="AB537" s="6" t="s">
        <v>1849</v>
      </c>
    </row>
    <row r="538" spans="1:28" ht="63.75">
      <c r="A538" s="65" t="s">
        <v>1636</v>
      </c>
      <c r="B538" s="9" t="s">
        <v>1293</v>
      </c>
      <c r="C538" s="7" t="s">
        <v>970</v>
      </c>
      <c r="D538" s="7" t="s">
        <v>187</v>
      </c>
      <c r="E538" s="7" t="s">
        <v>395</v>
      </c>
      <c r="F538" s="7" t="s">
        <v>1418</v>
      </c>
      <c r="G538" s="7" t="s">
        <v>80</v>
      </c>
      <c r="H538" s="13">
        <v>1964</v>
      </c>
      <c r="I538" s="13"/>
      <c r="J538" s="32">
        <v>23427</v>
      </c>
      <c r="K538" s="7" t="s">
        <v>71</v>
      </c>
      <c r="L538" s="32">
        <v>25588</v>
      </c>
      <c r="M538" s="7" t="s">
        <v>1359</v>
      </c>
      <c r="N538" s="13">
        <v>6</v>
      </c>
      <c r="O538" s="13"/>
      <c r="P538" s="7" t="s">
        <v>1226</v>
      </c>
      <c r="Q538" s="7" t="s">
        <v>239</v>
      </c>
      <c r="R538" s="7"/>
      <c r="S538" s="7"/>
      <c r="T538" s="33">
        <v>6238</v>
      </c>
      <c r="U538" s="7">
        <v>47</v>
      </c>
      <c r="V538" s="7">
        <v>53</v>
      </c>
      <c r="W538" s="36">
        <v>34453</v>
      </c>
      <c r="X538" s="36" t="s">
        <v>240</v>
      </c>
      <c r="Y538" s="7" t="s">
        <v>240</v>
      </c>
      <c r="Z538" s="45" t="s">
        <v>1062</v>
      </c>
      <c r="AA538" s="9" t="s">
        <v>1227</v>
      </c>
      <c r="AB538" s="42" t="s">
        <v>1183</v>
      </c>
    </row>
    <row r="539" spans="1:28" ht="89.25">
      <c r="A539" s="65" t="s">
        <v>1636</v>
      </c>
      <c r="B539" s="9" t="s">
        <v>1293</v>
      </c>
      <c r="C539" s="7" t="s">
        <v>970</v>
      </c>
      <c r="D539" s="10" t="s">
        <v>971</v>
      </c>
      <c r="E539" s="9" t="s">
        <v>1228</v>
      </c>
      <c r="F539" s="9" t="s">
        <v>1380</v>
      </c>
      <c r="G539" s="9" t="s">
        <v>80</v>
      </c>
      <c r="H539" s="14">
        <v>1970</v>
      </c>
      <c r="I539" s="21">
        <v>25597</v>
      </c>
      <c r="J539" s="32">
        <v>25588</v>
      </c>
      <c r="K539" s="7" t="s">
        <v>1359</v>
      </c>
      <c r="L539" s="32">
        <v>27144</v>
      </c>
      <c r="M539" s="7" t="s">
        <v>127</v>
      </c>
      <c r="N539" s="13">
        <v>4.25</v>
      </c>
      <c r="O539" s="13" t="s">
        <v>122</v>
      </c>
      <c r="P539" s="7" t="s">
        <v>970</v>
      </c>
      <c r="Q539" s="7" t="s">
        <v>239</v>
      </c>
      <c r="R539" s="7"/>
      <c r="S539" s="7"/>
      <c r="T539" s="32">
        <v>8400</v>
      </c>
      <c r="U539" s="7">
        <v>47</v>
      </c>
      <c r="V539" s="7">
        <v>51</v>
      </c>
      <c r="W539" s="7"/>
      <c r="X539" s="7" t="s">
        <v>240</v>
      </c>
      <c r="Y539" s="7" t="s">
        <v>1229</v>
      </c>
      <c r="Z539" s="45" t="s">
        <v>1062</v>
      </c>
      <c r="AA539" s="9" t="s">
        <v>1097</v>
      </c>
      <c r="AB539" s="6" t="s">
        <v>1602</v>
      </c>
    </row>
    <row r="540" spans="1:28" ht="63.75">
      <c r="A540" s="65" t="s">
        <v>1636</v>
      </c>
      <c r="B540" s="9" t="s">
        <v>1293</v>
      </c>
      <c r="C540" s="10" t="s">
        <v>970</v>
      </c>
      <c r="D540" s="10" t="s">
        <v>1448</v>
      </c>
      <c r="E540" s="9" t="s">
        <v>1230</v>
      </c>
      <c r="F540" s="9" t="s">
        <v>1418</v>
      </c>
      <c r="G540" s="9" t="s">
        <v>80</v>
      </c>
      <c r="H540" s="14">
        <v>1974</v>
      </c>
      <c r="I540" s="21"/>
      <c r="J540" s="33">
        <v>27285</v>
      </c>
      <c r="K540" s="4" t="s">
        <v>1582</v>
      </c>
      <c r="L540" s="33">
        <v>28025</v>
      </c>
      <c r="M540" s="4" t="s">
        <v>1193</v>
      </c>
      <c r="N540" s="13">
        <v>2</v>
      </c>
      <c r="O540" s="13" t="s">
        <v>245</v>
      </c>
      <c r="P540" s="7" t="s">
        <v>970</v>
      </c>
      <c r="Q540" s="7" t="s">
        <v>239</v>
      </c>
      <c r="R540" s="7" t="s">
        <v>1236</v>
      </c>
      <c r="S540" s="7" t="s">
        <v>239</v>
      </c>
      <c r="T540" s="23">
        <v>10436</v>
      </c>
      <c r="U540" s="7">
        <v>46</v>
      </c>
      <c r="V540" s="7">
        <v>48</v>
      </c>
      <c r="W540" s="7"/>
      <c r="X540" s="7" t="s">
        <v>240</v>
      </c>
      <c r="Y540" s="7" t="s">
        <v>1231</v>
      </c>
      <c r="Z540" s="45" t="s">
        <v>1062</v>
      </c>
      <c r="AA540" s="9" t="s">
        <v>1313</v>
      </c>
      <c r="AB540" s="6" t="s">
        <v>1314</v>
      </c>
    </row>
    <row r="541" spans="1:28" ht="63.75">
      <c r="A541" s="65" t="s">
        <v>1636</v>
      </c>
      <c r="B541" s="9" t="s">
        <v>1293</v>
      </c>
      <c r="C541" s="10" t="s">
        <v>970</v>
      </c>
      <c r="D541" s="10" t="s">
        <v>142</v>
      </c>
      <c r="E541" s="9" t="s">
        <v>1015</v>
      </c>
      <c r="F541" s="9" t="s">
        <v>1418</v>
      </c>
      <c r="G541" s="9" t="s">
        <v>80</v>
      </c>
      <c r="H541" s="15">
        <v>1976</v>
      </c>
      <c r="I541" s="22"/>
      <c r="J541" s="33">
        <v>28026</v>
      </c>
      <c r="K541" s="4" t="s">
        <v>1193</v>
      </c>
      <c r="L541" s="33">
        <v>29265</v>
      </c>
      <c r="M541" s="7"/>
      <c r="N541" s="13">
        <v>3.4</v>
      </c>
      <c r="O541" s="13" t="s">
        <v>245</v>
      </c>
      <c r="P541" s="44" t="s">
        <v>1779</v>
      </c>
      <c r="Q541" s="7" t="s">
        <v>239</v>
      </c>
      <c r="R541" s="7"/>
      <c r="S541" s="7"/>
      <c r="T541" s="23">
        <v>5177</v>
      </c>
      <c r="U541" s="7">
        <v>62</v>
      </c>
      <c r="V541" s="7">
        <v>65</v>
      </c>
      <c r="W541" s="36">
        <v>32786</v>
      </c>
      <c r="X541" s="36" t="s">
        <v>240</v>
      </c>
      <c r="Y541" s="7" t="s">
        <v>240</v>
      </c>
      <c r="Z541" s="45" t="s">
        <v>1062</v>
      </c>
      <c r="AA541" s="9" t="s">
        <v>1780</v>
      </c>
      <c r="AB541" s="6"/>
    </row>
    <row r="542" spans="1:28" ht="51">
      <c r="A542" s="65" t="s">
        <v>1636</v>
      </c>
      <c r="B542" s="9" t="s">
        <v>1293</v>
      </c>
      <c r="C542" s="10" t="s">
        <v>970</v>
      </c>
      <c r="D542" s="10" t="s">
        <v>604</v>
      </c>
      <c r="E542" s="9" t="s">
        <v>387</v>
      </c>
      <c r="F542" s="9" t="s">
        <v>1418</v>
      </c>
      <c r="G542" s="9" t="s">
        <v>1223</v>
      </c>
      <c r="H542" s="15">
        <v>1980</v>
      </c>
      <c r="I542" s="22"/>
      <c r="J542" s="33">
        <v>29265</v>
      </c>
      <c r="K542" s="4"/>
      <c r="L542" s="33">
        <v>34382</v>
      </c>
      <c r="M542" s="7"/>
      <c r="N542" s="13">
        <v>14</v>
      </c>
      <c r="O542" s="13" t="s">
        <v>3</v>
      </c>
      <c r="P542" s="7" t="s">
        <v>1232</v>
      </c>
      <c r="Q542" s="7" t="s">
        <v>240</v>
      </c>
      <c r="R542" s="7"/>
      <c r="S542" s="7"/>
      <c r="T542" s="23">
        <v>12685</v>
      </c>
      <c r="U542" s="7">
        <v>45</v>
      </c>
      <c r="V542" s="7">
        <v>59</v>
      </c>
      <c r="W542" s="7"/>
      <c r="X542" s="7" t="s">
        <v>240</v>
      </c>
      <c r="Y542" s="7" t="s">
        <v>240</v>
      </c>
      <c r="Z542" s="45" t="s">
        <v>1062</v>
      </c>
      <c r="AA542" s="9" t="s">
        <v>726</v>
      </c>
      <c r="AB542" s="6"/>
    </row>
    <row r="543" spans="1:28" ht="89.25">
      <c r="A543" s="65" t="s">
        <v>1636</v>
      </c>
      <c r="B543" s="9" t="s">
        <v>1293</v>
      </c>
      <c r="C543" s="10" t="s">
        <v>970</v>
      </c>
      <c r="D543" s="10" t="s">
        <v>605</v>
      </c>
      <c r="E543" s="9" t="s">
        <v>1233</v>
      </c>
      <c r="F543" s="9" t="s">
        <v>1593</v>
      </c>
      <c r="G543" s="9" t="s">
        <v>80</v>
      </c>
      <c r="H543" s="15">
        <v>1994</v>
      </c>
      <c r="I543" s="22"/>
      <c r="J543" s="33">
        <v>34382</v>
      </c>
      <c r="K543" s="4"/>
      <c r="L543" s="21">
        <v>35019</v>
      </c>
      <c r="M543" s="7"/>
      <c r="N543" s="13">
        <v>1.75</v>
      </c>
      <c r="O543" s="13" t="s">
        <v>3</v>
      </c>
      <c r="P543" s="7" t="s">
        <v>970</v>
      </c>
      <c r="Q543" s="7" t="s">
        <v>239</v>
      </c>
      <c r="R543" s="7"/>
      <c r="S543" s="7"/>
      <c r="T543" s="23">
        <v>14324</v>
      </c>
      <c r="U543" s="7">
        <v>54</v>
      </c>
      <c r="V543" s="7">
        <v>56</v>
      </c>
      <c r="W543" s="7"/>
      <c r="X543" s="7" t="s">
        <v>240</v>
      </c>
      <c r="Y543" s="7" t="s">
        <v>240</v>
      </c>
      <c r="Z543" s="45" t="s">
        <v>1062</v>
      </c>
      <c r="AA543" s="9" t="s">
        <v>1840</v>
      </c>
      <c r="AB543" s="6"/>
    </row>
    <row r="544" spans="1:28" ht="51">
      <c r="A544" s="65" t="s">
        <v>1636</v>
      </c>
      <c r="B544" s="9" t="s">
        <v>1293</v>
      </c>
      <c r="C544" s="10" t="s">
        <v>970</v>
      </c>
      <c r="D544" s="10" t="s">
        <v>1206</v>
      </c>
      <c r="E544" s="18" t="s">
        <v>1234</v>
      </c>
      <c r="F544" s="9" t="s">
        <v>258</v>
      </c>
      <c r="G544" s="9" t="s">
        <v>80</v>
      </c>
      <c r="H544" s="14">
        <v>1995</v>
      </c>
      <c r="I544" s="21">
        <v>35021</v>
      </c>
      <c r="J544" s="21">
        <v>35019</v>
      </c>
      <c r="K544" s="50"/>
      <c r="L544" s="21">
        <v>37372</v>
      </c>
      <c r="M544" s="50"/>
      <c r="N544" s="13">
        <v>6.4</v>
      </c>
      <c r="O544" s="13" t="s">
        <v>245</v>
      </c>
      <c r="P544" s="7" t="s">
        <v>445</v>
      </c>
      <c r="Q544" s="7" t="s">
        <v>240</v>
      </c>
      <c r="R544" s="7"/>
      <c r="S544" s="7"/>
      <c r="T544" s="23">
        <v>17962</v>
      </c>
      <c r="U544" s="7">
        <v>46</v>
      </c>
      <c r="V544" s="7">
        <f>2002-1949</f>
        <v>53</v>
      </c>
      <c r="W544" s="7"/>
      <c r="X544" s="7" t="s">
        <v>240</v>
      </c>
      <c r="Y544" s="7" t="s">
        <v>240</v>
      </c>
      <c r="Z544" s="45" t="s">
        <v>1062</v>
      </c>
      <c r="AA544" s="9" t="s">
        <v>1459</v>
      </c>
      <c r="AB544" s="6"/>
    </row>
    <row r="545" spans="1:28" ht="153">
      <c r="A545" s="65" t="s">
        <v>1636</v>
      </c>
      <c r="B545" s="9" t="s">
        <v>1293</v>
      </c>
      <c r="C545" s="10" t="s">
        <v>970</v>
      </c>
      <c r="D545" s="10" t="s">
        <v>757</v>
      </c>
      <c r="E545" s="9" t="s">
        <v>1460</v>
      </c>
      <c r="F545" s="9" t="s">
        <v>1380</v>
      </c>
      <c r="G545" s="9" t="s">
        <v>1372</v>
      </c>
      <c r="H545" s="14">
        <v>2002</v>
      </c>
      <c r="I545" s="21">
        <v>37391</v>
      </c>
      <c r="J545" s="21">
        <v>37372</v>
      </c>
      <c r="K545" s="50"/>
      <c r="L545" s="33">
        <v>38447</v>
      </c>
      <c r="M545" s="50"/>
      <c r="N545" s="13">
        <v>3</v>
      </c>
      <c r="O545" s="13"/>
      <c r="P545" s="7" t="s">
        <v>1224</v>
      </c>
      <c r="Q545" s="7" t="s">
        <v>239</v>
      </c>
      <c r="R545" s="7"/>
      <c r="S545" s="7"/>
      <c r="T545" s="23">
        <v>19451</v>
      </c>
      <c r="U545" s="7">
        <v>49</v>
      </c>
      <c r="V545" s="7">
        <v>52</v>
      </c>
      <c r="W545" s="7"/>
      <c r="X545" s="7" t="s">
        <v>240</v>
      </c>
      <c r="Y545" s="7" t="s">
        <v>1007</v>
      </c>
      <c r="Z545" s="45" t="s">
        <v>1062</v>
      </c>
      <c r="AA545" s="9" t="s">
        <v>1841</v>
      </c>
      <c r="AB545" s="6" t="s">
        <v>1842</v>
      </c>
    </row>
    <row r="546" spans="1:28" ht="38.25">
      <c r="A546" s="65" t="s">
        <v>1636</v>
      </c>
      <c r="B546" s="9" t="s">
        <v>1293</v>
      </c>
      <c r="C546" s="10" t="s">
        <v>970</v>
      </c>
      <c r="D546" s="10" t="s">
        <v>299</v>
      </c>
      <c r="E546" s="9" t="s">
        <v>420</v>
      </c>
      <c r="F546" s="9" t="s">
        <v>258</v>
      </c>
      <c r="G546" s="3" t="s">
        <v>1372</v>
      </c>
      <c r="H546" s="14">
        <v>2005</v>
      </c>
      <c r="I546" s="33">
        <v>38447</v>
      </c>
      <c r="J546" s="33">
        <v>38442</v>
      </c>
      <c r="K546" s="7"/>
      <c r="L546" s="117">
        <v>40136</v>
      </c>
      <c r="M546" s="7"/>
      <c r="N546" s="13">
        <v>4.5</v>
      </c>
      <c r="O546" s="13" t="s">
        <v>245</v>
      </c>
      <c r="P546" s="7" t="s">
        <v>419</v>
      </c>
      <c r="Q546" s="7" t="s">
        <v>239</v>
      </c>
      <c r="R546" s="7" t="s">
        <v>970</v>
      </c>
      <c r="S546" s="7" t="s">
        <v>239</v>
      </c>
      <c r="T546" s="23">
        <v>17932</v>
      </c>
      <c r="U546" s="7">
        <f>2005-1949</f>
        <v>56</v>
      </c>
      <c r="V546" s="7">
        <v>60</v>
      </c>
      <c r="W546" s="7"/>
      <c r="X546" s="7" t="s">
        <v>240</v>
      </c>
      <c r="Y546" s="7" t="s">
        <v>755</v>
      </c>
      <c r="Z546" s="45" t="s">
        <v>1062</v>
      </c>
      <c r="AA546" s="9" t="s">
        <v>193</v>
      </c>
      <c r="AB546" s="6" t="s">
        <v>756</v>
      </c>
    </row>
    <row r="547" spans="1:28" ht="127.5">
      <c r="A547" s="65" t="s">
        <v>1636</v>
      </c>
      <c r="B547" s="9" t="s">
        <v>1293</v>
      </c>
      <c r="C547" s="10" t="s">
        <v>970</v>
      </c>
      <c r="D547" s="45" t="s">
        <v>1824</v>
      </c>
      <c r="E547" s="37" t="s">
        <v>1825</v>
      </c>
      <c r="F547" s="45" t="s">
        <v>1593</v>
      </c>
      <c r="G547" s="3" t="s">
        <v>80</v>
      </c>
      <c r="H547" s="14">
        <v>2009</v>
      </c>
      <c r="I547" s="33">
        <v>40147</v>
      </c>
      <c r="J547" s="117">
        <v>40136</v>
      </c>
      <c r="K547" s="7"/>
      <c r="L547" s="34">
        <v>40724</v>
      </c>
      <c r="M547" s="7"/>
      <c r="N547" s="13">
        <v>1.5</v>
      </c>
      <c r="O547" s="13" t="s">
        <v>245</v>
      </c>
      <c r="P547" s="7" t="s">
        <v>1236</v>
      </c>
      <c r="Q547" s="7" t="s">
        <v>239</v>
      </c>
      <c r="R547" s="7" t="s">
        <v>1236</v>
      </c>
      <c r="S547" s="7" t="s">
        <v>239</v>
      </c>
      <c r="T547" s="22">
        <v>18121</v>
      </c>
      <c r="U547" s="7">
        <v>60</v>
      </c>
      <c r="V547" s="7">
        <v>61</v>
      </c>
      <c r="W547" s="7"/>
      <c r="X547" s="7" t="s">
        <v>240</v>
      </c>
      <c r="Y547" s="7" t="s">
        <v>1826</v>
      </c>
      <c r="Z547" s="45" t="s">
        <v>1062</v>
      </c>
      <c r="AA547" s="3" t="s">
        <v>1828</v>
      </c>
      <c r="AB547" s="103" t="s">
        <v>1827</v>
      </c>
    </row>
    <row r="548" spans="1:28" ht="38.25">
      <c r="A548" s="30" t="s">
        <v>545</v>
      </c>
      <c r="B548" s="38"/>
      <c r="C548" s="7" t="s">
        <v>970</v>
      </c>
      <c r="D548" s="7" t="s">
        <v>860</v>
      </c>
      <c r="E548" s="7" t="s">
        <v>264</v>
      </c>
      <c r="F548" s="38" t="s">
        <v>1593</v>
      </c>
      <c r="G548" s="38" t="s">
        <v>1421</v>
      </c>
      <c r="H548" s="13">
        <v>1948</v>
      </c>
      <c r="I548" s="13">
        <v>1948</v>
      </c>
      <c r="J548" s="32">
        <v>17617</v>
      </c>
      <c r="K548" s="7" t="s">
        <v>120</v>
      </c>
      <c r="L548" s="23">
        <v>18422</v>
      </c>
      <c r="M548" s="7" t="s">
        <v>903</v>
      </c>
      <c r="N548" s="13">
        <v>2.25</v>
      </c>
      <c r="O548" s="38"/>
      <c r="P548" s="38"/>
      <c r="Q548" s="38"/>
      <c r="R548" s="111"/>
      <c r="S548" s="111"/>
      <c r="T548" s="38"/>
      <c r="U548" s="38"/>
      <c r="V548" s="38"/>
      <c r="W548" s="38"/>
      <c r="X548" s="38"/>
      <c r="Y548" s="38"/>
      <c r="Z548" s="7" t="s">
        <v>1062</v>
      </c>
      <c r="AA548" s="7" t="s">
        <v>1211</v>
      </c>
      <c r="AB548" s="112"/>
    </row>
    <row r="549" spans="1:28" ht="25.5">
      <c r="A549" s="30" t="s">
        <v>545</v>
      </c>
      <c r="B549" s="38"/>
      <c r="C549" s="7" t="s">
        <v>970</v>
      </c>
      <c r="D549" s="7" t="s">
        <v>1406</v>
      </c>
      <c r="E549" s="7" t="s">
        <v>905</v>
      </c>
      <c r="F549" s="38"/>
      <c r="G549" s="38"/>
      <c r="H549" s="13">
        <v>1950</v>
      </c>
      <c r="I549" s="13">
        <v>1950</v>
      </c>
      <c r="J549" s="32">
        <v>18434</v>
      </c>
      <c r="K549" s="7" t="s">
        <v>121</v>
      </c>
      <c r="L549" s="23">
        <v>19683</v>
      </c>
      <c r="M549" s="7" t="s">
        <v>1525</v>
      </c>
      <c r="N549" s="13">
        <v>3</v>
      </c>
      <c r="O549" s="38"/>
      <c r="P549" s="38"/>
      <c r="Q549" s="38"/>
      <c r="R549" s="111"/>
      <c r="S549" s="111"/>
      <c r="T549" s="38"/>
      <c r="U549" s="38"/>
      <c r="V549" s="38"/>
      <c r="W549" s="38"/>
      <c r="X549" s="38"/>
      <c r="Y549" s="38"/>
      <c r="Z549" s="7" t="s">
        <v>1062</v>
      </c>
      <c r="AA549" s="7" t="s">
        <v>1407</v>
      </c>
      <c r="AB549" s="112"/>
    </row>
    <row r="550" spans="1:28" ht="25.5">
      <c r="A550" s="30" t="s">
        <v>545</v>
      </c>
      <c r="B550" s="38"/>
      <c r="C550" s="7" t="s">
        <v>970</v>
      </c>
      <c r="D550" s="7" t="s">
        <v>858</v>
      </c>
      <c r="E550" s="7" t="s">
        <v>315</v>
      </c>
      <c r="F550" s="38"/>
      <c r="G550" s="38"/>
      <c r="H550" s="13">
        <v>1957</v>
      </c>
      <c r="I550" s="13">
        <v>1957</v>
      </c>
      <c r="J550" s="32">
        <v>20977</v>
      </c>
      <c r="K550" s="7" t="s">
        <v>1526</v>
      </c>
      <c r="L550" s="23">
        <v>22517</v>
      </c>
      <c r="M550" s="7" t="s">
        <v>1527</v>
      </c>
      <c r="N550" s="13">
        <v>4</v>
      </c>
      <c r="O550" s="38"/>
      <c r="P550" s="38"/>
      <c r="Q550" s="38"/>
      <c r="R550" s="111"/>
      <c r="S550" s="111"/>
      <c r="T550" s="38"/>
      <c r="U550" s="38"/>
      <c r="V550" s="38"/>
      <c r="W550" s="38"/>
      <c r="X550" s="38"/>
      <c r="Y550" s="38"/>
      <c r="Z550" s="7" t="s">
        <v>1062</v>
      </c>
      <c r="AA550" s="7" t="s">
        <v>1185</v>
      </c>
      <c r="AB550" s="112"/>
    </row>
    <row r="551" spans="1:28" ht="25.5">
      <c r="A551" s="30" t="s">
        <v>545</v>
      </c>
      <c r="B551" s="38"/>
      <c r="C551" s="7" t="s">
        <v>970</v>
      </c>
      <c r="D551" s="7" t="s">
        <v>857</v>
      </c>
      <c r="E551" s="7" t="s">
        <v>552</v>
      </c>
      <c r="F551" s="38"/>
      <c r="G551" s="38"/>
      <c r="H551" s="13">
        <v>1957</v>
      </c>
      <c r="I551" s="13">
        <v>1957</v>
      </c>
      <c r="J551" s="32">
        <v>20979</v>
      </c>
      <c r="K551" s="7" t="s">
        <v>1526</v>
      </c>
      <c r="L551" s="13" t="s">
        <v>544</v>
      </c>
      <c r="M551" s="7" t="s">
        <v>544</v>
      </c>
      <c r="N551" s="13"/>
      <c r="O551" s="38"/>
      <c r="P551" s="38"/>
      <c r="Q551" s="38"/>
      <c r="R551" s="111"/>
      <c r="S551" s="111"/>
      <c r="T551" s="38"/>
      <c r="U551" s="38"/>
      <c r="V551" s="38"/>
      <c r="W551" s="38"/>
      <c r="X551" s="38"/>
      <c r="Y551" s="38"/>
      <c r="Z551" s="7" t="s">
        <v>1062</v>
      </c>
      <c r="AA551" s="7" t="s">
        <v>544</v>
      </c>
      <c r="AB551" s="112"/>
    </row>
    <row r="552" spans="1:28" ht="25.5">
      <c r="A552" s="30" t="s">
        <v>545</v>
      </c>
      <c r="B552" s="38"/>
      <c r="C552" s="7" t="s">
        <v>970</v>
      </c>
      <c r="D552" s="7" t="s">
        <v>859</v>
      </c>
      <c r="E552" s="7" t="s">
        <v>954</v>
      </c>
      <c r="F552" s="38"/>
      <c r="G552" s="38"/>
      <c r="H552" s="13">
        <v>1961</v>
      </c>
      <c r="I552" s="13">
        <v>1961</v>
      </c>
      <c r="J552" s="32">
        <v>22578</v>
      </c>
      <c r="K552" s="7" t="s">
        <v>1528</v>
      </c>
      <c r="L552" s="23">
        <v>26026</v>
      </c>
      <c r="M552" s="7" t="s">
        <v>1529</v>
      </c>
      <c r="N552" s="13">
        <v>9.5</v>
      </c>
      <c r="O552" s="38"/>
      <c r="P552" s="38"/>
      <c r="Q552" s="38"/>
      <c r="R552" s="111"/>
      <c r="S552" s="111"/>
      <c r="T552" s="38"/>
      <c r="U552" s="38"/>
      <c r="V552" s="38"/>
      <c r="W552" s="38"/>
      <c r="X552" s="38"/>
      <c r="Y552" s="38"/>
      <c r="Z552" s="7" t="s">
        <v>1062</v>
      </c>
      <c r="AA552" s="7" t="s">
        <v>1185</v>
      </c>
      <c r="AB552" s="112"/>
    </row>
    <row r="553" spans="1:28" ht="25.5">
      <c r="A553" s="30" t="s">
        <v>545</v>
      </c>
      <c r="B553" s="38"/>
      <c r="C553" s="7" t="s">
        <v>970</v>
      </c>
      <c r="D553" s="7" t="s">
        <v>863</v>
      </c>
      <c r="E553" s="7" t="s">
        <v>948</v>
      </c>
      <c r="F553" s="38"/>
      <c r="G553" s="38"/>
      <c r="H553" s="13">
        <v>1971</v>
      </c>
      <c r="I553" s="13">
        <v>1971</v>
      </c>
      <c r="J553" s="32">
        <v>26122</v>
      </c>
      <c r="K553" s="7" t="s">
        <v>1530</v>
      </c>
      <c r="L553" s="13" t="s">
        <v>544</v>
      </c>
      <c r="M553" s="7" t="s">
        <v>544</v>
      </c>
      <c r="N553" s="13"/>
      <c r="O553" s="38"/>
      <c r="P553" s="38"/>
      <c r="Q553" s="38"/>
      <c r="R553" s="111"/>
      <c r="S553" s="111"/>
      <c r="T553" s="38"/>
      <c r="U553" s="38"/>
      <c r="V553" s="38"/>
      <c r="W553" s="38"/>
      <c r="X553" s="38"/>
      <c r="Y553" s="38"/>
      <c r="Z553" s="7" t="s">
        <v>1062</v>
      </c>
      <c r="AA553" s="7" t="s">
        <v>1096</v>
      </c>
      <c r="AB553" s="112"/>
    </row>
    <row r="554" spans="1:28">
      <c r="A554" s="65" t="s">
        <v>1636</v>
      </c>
      <c r="B554" s="9" t="s">
        <v>1293</v>
      </c>
      <c r="C554" s="10" t="s">
        <v>972</v>
      </c>
      <c r="D554" s="10" t="s">
        <v>1461</v>
      </c>
      <c r="E554" s="9" t="s">
        <v>666</v>
      </c>
      <c r="F554" s="9" t="s">
        <v>568</v>
      </c>
      <c r="G554" s="52" t="s">
        <v>80</v>
      </c>
      <c r="H554" s="14">
        <v>1927</v>
      </c>
      <c r="I554" s="21"/>
      <c r="J554" s="21">
        <v>10145</v>
      </c>
      <c r="K554" s="7"/>
      <c r="L554" s="34">
        <v>11742</v>
      </c>
      <c r="M554" s="7"/>
      <c r="N554" s="13">
        <v>4.3</v>
      </c>
      <c r="O554" s="13"/>
      <c r="P554" s="7"/>
      <c r="Q554" s="7"/>
      <c r="R554" s="7"/>
      <c r="S554" s="7"/>
      <c r="T554" s="13"/>
      <c r="U554" s="7"/>
      <c r="V554" s="7"/>
      <c r="W554" s="7"/>
      <c r="X554" s="7" t="s">
        <v>240</v>
      </c>
      <c r="Y554" s="7" t="s">
        <v>240</v>
      </c>
      <c r="Z554" s="45" t="s">
        <v>1062</v>
      </c>
      <c r="AA554" s="9"/>
      <c r="AB554" s="6"/>
    </row>
    <row r="555" spans="1:28" ht="102">
      <c r="A555" s="65" t="s">
        <v>1636</v>
      </c>
      <c r="B555" s="9" t="s">
        <v>1293</v>
      </c>
      <c r="C555" s="10" t="s">
        <v>972</v>
      </c>
      <c r="D555" s="10" t="s">
        <v>1462</v>
      </c>
      <c r="E555" s="9" t="s">
        <v>326</v>
      </c>
      <c r="F555" s="9" t="s">
        <v>258</v>
      </c>
      <c r="G555" s="3" t="s">
        <v>80</v>
      </c>
      <c r="H555" s="14">
        <v>1932</v>
      </c>
      <c r="I555" s="21"/>
      <c r="J555" s="34">
        <v>11742</v>
      </c>
      <c r="K555" s="7"/>
      <c r="L555" s="21">
        <v>11954</v>
      </c>
      <c r="M555" s="7"/>
      <c r="N555" s="13">
        <v>0.6</v>
      </c>
      <c r="O555" s="13"/>
      <c r="P555" s="7" t="s">
        <v>1236</v>
      </c>
      <c r="Q555" s="7" t="s">
        <v>240</v>
      </c>
      <c r="R555" s="7"/>
      <c r="S555" s="7"/>
      <c r="T555" s="13" t="s">
        <v>1915</v>
      </c>
      <c r="U555" s="7">
        <v>33</v>
      </c>
      <c r="V555" s="7">
        <v>33</v>
      </c>
      <c r="W555" s="7"/>
      <c r="X555" s="18" t="s">
        <v>503</v>
      </c>
      <c r="Y555" s="7" t="s">
        <v>240</v>
      </c>
      <c r="Z555" s="45" t="s">
        <v>1062</v>
      </c>
      <c r="AA555" s="9" t="s">
        <v>771</v>
      </c>
      <c r="AB555" s="6" t="s">
        <v>586</v>
      </c>
    </row>
    <row r="556" spans="1:28" ht="51">
      <c r="A556" s="65" t="s">
        <v>1636</v>
      </c>
      <c r="B556" s="9" t="s">
        <v>1293</v>
      </c>
      <c r="C556" s="10" t="s">
        <v>972</v>
      </c>
      <c r="D556" s="134" t="s">
        <v>1463</v>
      </c>
      <c r="E556" s="52" t="s">
        <v>1935</v>
      </c>
      <c r="F556" s="52" t="s">
        <v>1418</v>
      </c>
      <c r="G556" s="129" t="s">
        <v>80</v>
      </c>
      <c r="H556" s="14">
        <v>1932</v>
      </c>
      <c r="I556" s="21"/>
      <c r="J556" s="21">
        <v>11954</v>
      </c>
      <c r="K556" s="7"/>
      <c r="L556" s="29">
        <v>1939</v>
      </c>
      <c r="M556" s="7"/>
      <c r="N556" s="13">
        <v>7</v>
      </c>
      <c r="O556" s="13"/>
      <c r="P556" s="7" t="s">
        <v>1934</v>
      </c>
      <c r="Q556" s="7" t="s">
        <v>239</v>
      </c>
      <c r="R556" s="7"/>
      <c r="S556" s="7"/>
      <c r="T556" s="13" t="s">
        <v>1933</v>
      </c>
      <c r="U556" s="7">
        <v>53</v>
      </c>
      <c r="V556" s="7">
        <v>60</v>
      </c>
      <c r="W556" s="7">
        <v>1939</v>
      </c>
      <c r="X556" s="7" t="s">
        <v>240</v>
      </c>
      <c r="Y556" s="7" t="s">
        <v>240</v>
      </c>
      <c r="Z556" s="45" t="s">
        <v>1062</v>
      </c>
      <c r="AA556" s="52" t="s">
        <v>1936</v>
      </c>
      <c r="AB556" s="6"/>
    </row>
    <row r="557" spans="1:28" ht="51">
      <c r="A557" s="65" t="s">
        <v>1636</v>
      </c>
      <c r="B557" s="9" t="s">
        <v>1293</v>
      </c>
      <c r="C557" s="10" t="s">
        <v>972</v>
      </c>
      <c r="D557" s="10" t="s">
        <v>635</v>
      </c>
      <c r="E557" s="9" t="s">
        <v>817</v>
      </c>
      <c r="F557" s="9" t="s">
        <v>1593</v>
      </c>
      <c r="G557" s="3" t="s">
        <v>80</v>
      </c>
      <c r="H557" s="14">
        <v>1940</v>
      </c>
      <c r="I557" s="21"/>
      <c r="J557" s="34">
        <v>14622</v>
      </c>
      <c r="K557" s="7"/>
      <c r="L557" s="34">
        <v>15950</v>
      </c>
      <c r="M557" s="7" t="s">
        <v>637</v>
      </c>
      <c r="N557" s="13">
        <v>3.7</v>
      </c>
      <c r="O557" s="13"/>
      <c r="P557" s="7" t="s">
        <v>816</v>
      </c>
      <c r="Q557" s="7" t="s">
        <v>240</v>
      </c>
      <c r="R557" s="7"/>
      <c r="S557" s="7"/>
      <c r="T557" s="23">
        <v>2016</v>
      </c>
      <c r="U557" s="7">
        <v>34</v>
      </c>
      <c r="V557" s="7">
        <v>38</v>
      </c>
      <c r="W557" s="7"/>
      <c r="X557" s="18" t="s">
        <v>815</v>
      </c>
      <c r="Y557" s="7" t="s">
        <v>240</v>
      </c>
      <c r="Z557" s="45" t="s">
        <v>1062</v>
      </c>
      <c r="AA557" s="88" t="s">
        <v>818</v>
      </c>
      <c r="AB557" s="42" t="s">
        <v>636</v>
      </c>
    </row>
    <row r="558" spans="1:28" ht="25.5">
      <c r="A558" s="65" t="s">
        <v>1636</v>
      </c>
      <c r="B558" s="9" t="s">
        <v>1293</v>
      </c>
      <c r="C558" s="10" t="s">
        <v>972</v>
      </c>
      <c r="D558" s="10" t="s">
        <v>1004</v>
      </c>
      <c r="E558" s="9" t="s">
        <v>1005</v>
      </c>
      <c r="F558" s="9" t="s">
        <v>568</v>
      </c>
      <c r="G558" s="52" t="s">
        <v>80</v>
      </c>
      <c r="H558" s="14">
        <v>1943</v>
      </c>
      <c r="I558" s="21"/>
      <c r="J558" s="34">
        <v>15980</v>
      </c>
      <c r="K558" s="7" t="s">
        <v>880</v>
      </c>
      <c r="L558" s="34">
        <v>17520</v>
      </c>
      <c r="M558" s="7" t="s">
        <v>72</v>
      </c>
      <c r="N558" s="13">
        <v>4.2</v>
      </c>
      <c r="O558" s="13"/>
      <c r="P558" s="7"/>
      <c r="Q558" s="7"/>
      <c r="R558" s="7"/>
      <c r="S558" s="7"/>
      <c r="T558" s="13"/>
      <c r="U558" s="7"/>
      <c r="V558" s="7"/>
      <c r="W558" s="7"/>
      <c r="X558" s="7" t="s">
        <v>240</v>
      </c>
      <c r="Y558" s="7" t="s">
        <v>240</v>
      </c>
      <c r="Z558" s="45" t="s">
        <v>1062</v>
      </c>
      <c r="AA558" s="88"/>
      <c r="AB558" s="42" t="s">
        <v>518</v>
      </c>
    </row>
    <row r="559" spans="1:28" ht="25.5">
      <c r="A559" s="65" t="s">
        <v>1636</v>
      </c>
      <c r="B559" s="9" t="s">
        <v>1293</v>
      </c>
      <c r="C559" s="7" t="s">
        <v>972</v>
      </c>
      <c r="D559" s="7" t="s">
        <v>1297</v>
      </c>
      <c r="E559" s="7" t="s">
        <v>1161</v>
      </c>
      <c r="F559" s="7" t="s">
        <v>1418</v>
      </c>
      <c r="G559" s="7" t="s">
        <v>894</v>
      </c>
      <c r="H559" s="13">
        <v>1947</v>
      </c>
      <c r="I559" s="13"/>
      <c r="J559" s="32">
        <v>17520</v>
      </c>
      <c r="K559" s="7" t="s">
        <v>72</v>
      </c>
      <c r="L559" s="32">
        <v>18742</v>
      </c>
      <c r="M559" s="7" t="s">
        <v>73</v>
      </c>
      <c r="N559" s="13">
        <v>3.5</v>
      </c>
      <c r="O559" s="13"/>
      <c r="P559" s="7"/>
      <c r="Q559" s="7"/>
      <c r="R559" s="7"/>
      <c r="S559" s="7"/>
      <c r="T559" s="13"/>
      <c r="U559" s="7"/>
      <c r="V559" s="7"/>
      <c r="W559" s="7"/>
      <c r="X559" s="7" t="s">
        <v>240</v>
      </c>
      <c r="Y559" s="7" t="s">
        <v>240</v>
      </c>
      <c r="Z559" s="45" t="s">
        <v>1062</v>
      </c>
      <c r="AA559" s="88"/>
      <c r="AB559" s="42" t="s">
        <v>518</v>
      </c>
    </row>
    <row r="560" spans="1:28" ht="38.25">
      <c r="A560" s="65" t="s">
        <v>1636</v>
      </c>
      <c r="B560" s="9" t="s">
        <v>1293</v>
      </c>
      <c r="C560" s="7" t="s">
        <v>972</v>
      </c>
      <c r="D560" s="7" t="s">
        <v>1296</v>
      </c>
      <c r="E560" s="7" t="s">
        <v>1954</v>
      </c>
      <c r="F560" s="7" t="s">
        <v>1418</v>
      </c>
      <c r="G560" s="52" t="s">
        <v>80</v>
      </c>
      <c r="H560" s="13">
        <v>1951</v>
      </c>
      <c r="I560" s="13"/>
      <c r="J560" s="32">
        <v>18742</v>
      </c>
      <c r="K560" s="7" t="s">
        <v>73</v>
      </c>
      <c r="L560" s="32">
        <v>20886</v>
      </c>
      <c r="M560" s="7" t="s">
        <v>1467</v>
      </c>
      <c r="N560" s="13">
        <v>6</v>
      </c>
      <c r="O560" s="13"/>
      <c r="P560" s="130" t="s">
        <v>1955</v>
      </c>
      <c r="Q560" s="130" t="s">
        <v>239</v>
      </c>
      <c r="R560" s="130"/>
      <c r="S560" s="130"/>
      <c r="T560" s="131" t="s">
        <v>1956</v>
      </c>
      <c r="U560" s="7">
        <v>52</v>
      </c>
      <c r="V560" s="7">
        <v>58</v>
      </c>
      <c r="W560" s="7"/>
      <c r="X560" s="7" t="s">
        <v>240</v>
      </c>
      <c r="Y560" s="7" t="s">
        <v>240</v>
      </c>
      <c r="Z560" s="45" t="s">
        <v>1062</v>
      </c>
      <c r="AA560" s="88" t="s">
        <v>1603</v>
      </c>
      <c r="AB560" s="42" t="s">
        <v>518</v>
      </c>
    </row>
    <row r="561" spans="1:29" ht="114.75">
      <c r="A561" s="65" t="s">
        <v>1636</v>
      </c>
      <c r="B561" s="9" t="s">
        <v>1293</v>
      </c>
      <c r="C561" s="7" t="s">
        <v>972</v>
      </c>
      <c r="D561" s="7" t="s">
        <v>190</v>
      </c>
      <c r="E561" s="129" t="s">
        <v>1887</v>
      </c>
      <c r="F561" s="7" t="s">
        <v>258</v>
      </c>
      <c r="G561" s="7" t="s">
        <v>80</v>
      </c>
      <c r="H561" s="13">
        <v>1957</v>
      </c>
      <c r="I561" s="13"/>
      <c r="J561" s="32">
        <v>20886</v>
      </c>
      <c r="K561" s="7" t="s">
        <v>1467</v>
      </c>
      <c r="L561" s="32">
        <v>23557</v>
      </c>
      <c r="M561" s="7" t="s">
        <v>1468</v>
      </c>
      <c r="N561" s="13">
        <v>7.25</v>
      </c>
      <c r="O561" s="13"/>
      <c r="P561" s="7" t="s">
        <v>336</v>
      </c>
      <c r="Q561" s="7" t="s">
        <v>240</v>
      </c>
      <c r="R561" s="7"/>
      <c r="S561" s="7"/>
      <c r="T561" s="23">
        <v>3194</v>
      </c>
      <c r="U561" s="7">
        <v>48</v>
      </c>
      <c r="V561" s="7">
        <v>55</v>
      </c>
      <c r="W561" s="36">
        <v>36561</v>
      </c>
      <c r="X561" s="38" t="s">
        <v>335</v>
      </c>
      <c r="Y561" s="7" t="s">
        <v>240</v>
      </c>
      <c r="Z561" s="45" t="s">
        <v>1062</v>
      </c>
      <c r="AA561" s="9" t="s">
        <v>338</v>
      </c>
      <c r="AB561" s="135" t="s">
        <v>1889</v>
      </c>
    </row>
    <row r="562" spans="1:29" ht="38.25">
      <c r="A562" s="65" t="s">
        <v>1636</v>
      </c>
      <c r="B562" s="9" t="s">
        <v>1293</v>
      </c>
      <c r="C562" s="7" t="s">
        <v>972</v>
      </c>
      <c r="D562" s="7" t="s">
        <v>339</v>
      </c>
      <c r="E562" s="7" t="s">
        <v>1123</v>
      </c>
      <c r="F562" s="7" t="s">
        <v>1418</v>
      </c>
      <c r="G562" s="7" t="s">
        <v>80</v>
      </c>
      <c r="H562" s="13">
        <v>1964</v>
      </c>
      <c r="I562" s="23">
        <v>23561</v>
      </c>
      <c r="J562" s="32">
        <v>23557</v>
      </c>
      <c r="K562" s="7" t="s">
        <v>1468</v>
      </c>
      <c r="L562" s="32">
        <v>25952</v>
      </c>
      <c r="M562" s="7" t="s">
        <v>1469</v>
      </c>
      <c r="N562" s="13">
        <v>6.5</v>
      </c>
      <c r="O562" s="13"/>
      <c r="P562" s="7" t="s">
        <v>184</v>
      </c>
      <c r="Q562" s="7" t="s">
        <v>240</v>
      </c>
      <c r="R562" s="7"/>
      <c r="S562" s="7"/>
      <c r="T562" s="23">
        <v>6105</v>
      </c>
      <c r="U562" s="7">
        <v>47</v>
      </c>
      <c r="V562" s="7">
        <v>54</v>
      </c>
      <c r="W562" s="7">
        <v>1992</v>
      </c>
      <c r="X562" s="3" t="s">
        <v>183</v>
      </c>
      <c r="Y562" s="7" t="s">
        <v>240</v>
      </c>
      <c r="Z562" s="45" t="s">
        <v>1062</v>
      </c>
      <c r="AA562" s="9" t="s">
        <v>1546</v>
      </c>
      <c r="AB562" s="42" t="s">
        <v>1052</v>
      </c>
    </row>
    <row r="563" spans="1:29" ht="38.25">
      <c r="A563" s="65" t="s">
        <v>1636</v>
      </c>
      <c r="B563" s="9" t="s">
        <v>1293</v>
      </c>
      <c r="C563" s="7" t="s">
        <v>972</v>
      </c>
      <c r="D563" s="7" t="s">
        <v>274</v>
      </c>
      <c r="E563" s="7" t="s">
        <v>973</v>
      </c>
      <c r="F563" s="7" t="s">
        <v>1418</v>
      </c>
      <c r="G563" s="7" t="s">
        <v>80</v>
      </c>
      <c r="H563" s="13">
        <v>1971</v>
      </c>
      <c r="I563" s="21">
        <v>25972</v>
      </c>
      <c r="J563" s="32">
        <v>25966</v>
      </c>
      <c r="K563" s="7" t="s">
        <v>1470</v>
      </c>
      <c r="L563" s="32">
        <v>27144</v>
      </c>
      <c r="M563" s="7" t="s">
        <v>127</v>
      </c>
      <c r="N563" s="13">
        <v>3.2</v>
      </c>
      <c r="O563" s="13"/>
      <c r="P563" s="7"/>
      <c r="Q563" s="7"/>
      <c r="R563" s="7"/>
      <c r="S563" s="7"/>
      <c r="T563" s="13"/>
      <c r="U563" s="7"/>
      <c r="V563" s="7"/>
      <c r="W563" s="7"/>
      <c r="X563" s="7" t="s">
        <v>240</v>
      </c>
      <c r="Y563" s="7" t="s">
        <v>240</v>
      </c>
      <c r="Z563" s="45" t="s">
        <v>1062</v>
      </c>
      <c r="AA563" s="9"/>
      <c r="AB563" s="42"/>
    </row>
    <row r="564" spans="1:29" ht="25.5">
      <c r="A564" s="65" t="s">
        <v>1636</v>
      </c>
      <c r="B564" s="9" t="s">
        <v>1293</v>
      </c>
      <c r="C564" s="7" t="s">
        <v>972</v>
      </c>
      <c r="D564" s="7" t="s">
        <v>774</v>
      </c>
      <c r="E564" s="7" t="s">
        <v>954</v>
      </c>
      <c r="F564" s="7" t="s">
        <v>1418</v>
      </c>
      <c r="G564" s="7" t="s">
        <v>80</v>
      </c>
      <c r="H564" s="13">
        <v>1974</v>
      </c>
      <c r="I564" s="21">
        <v>27291</v>
      </c>
      <c r="J564" s="33">
        <v>27285</v>
      </c>
      <c r="K564" s="4" t="s">
        <v>1582</v>
      </c>
      <c r="L564" s="34">
        <v>29265</v>
      </c>
      <c r="M564" s="7"/>
      <c r="N564" s="13">
        <v>5.4</v>
      </c>
      <c r="O564" s="13"/>
      <c r="P564" s="7"/>
      <c r="Q564" s="7"/>
      <c r="R564" s="7"/>
      <c r="S564" s="7"/>
      <c r="T564" s="13"/>
      <c r="U564" s="7"/>
      <c r="V564" s="7"/>
      <c r="W564" s="7"/>
      <c r="X564" s="7" t="s">
        <v>240</v>
      </c>
      <c r="Y564" s="7" t="s">
        <v>240</v>
      </c>
      <c r="Z564" s="45" t="s">
        <v>1062</v>
      </c>
      <c r="AA564" s="9" t="s">
        <v>1545</v>
      </c>
      <c r="AB564" s="6" t="s">
        <v>1087</v>
      </c>
    </row>
    <row r="565" spans="1:29" ht="25.5">
      <c r="A565" s="65" t="s">
        <v>1636</v>
      </c>
      <c r="B565" s="9" t="s">
        <v>1293</v>
      </c>
      <c r="C565" s="7" t="s">
        <v>972</v>
      </c>
      <c r="D565" s="3" t="s">
        <v>1129</v>
      </c>
      <c r="E565" s="7" t="s">
        <v>895</v>
      </c>
      <c r="F565" s="7" t="s">
        <v>1418</v>
      </c>
      <c r="G565" s="7" t="s">
        <v>80</v>
      </c>
      <c r="H565" s="13">
        <v>1980</v>
      </c>
      <c r="I565" s="21"/>
      <c r="J565" s="34">
        <v>29265</v>
      </c>
      <c r="K565" s="4"/>
      <c r="L565" s="34">
        <v>29805</v>
      </c>
      <c r="M565" s="7"/>
      <c r="N565" s="13">
        <v>1.5</v>
      </c>
      <c r="O565" s="13" t="s">
        <v>3</v>
      </c>
      <c r="P565" s="7" t="s">
        <v>1133</v>
      </c>
      <c r="Q565" s="7" t="s">
        <v>239</v>
      </c>
      <c r="R565" s="7"/>
      <c r="S565" s="7"/>
      <c r="T565" s="23">
        <v>12419</v>
      </c>
      <c r="U565" s="7">
        <v>46</v>
      </c>
      <c r="V565" s="7">
        <v>47</v>
      </c>
      <c r="W565" s="7"/>
      <c r="X565" s="7" t="s">
        <v>240</v>
      </c>
      <c r="Y565" s="7" t="s">
        <v>1113</v>
      </c>
      <c r="Z565" s="45" t="s">
        <v>1062</v>
      </c>
      <c r="AA565" s="9" t="s">
        <v>1139</v>
      </c>
      <c r="AB565" s="6" t="s">
        <v>1279</v>
      </c>
    </row>
    <row r="566" spans="1:29">
      <c r="A566" s="65" t="s">
        <v>1636</v>
      </c>
      <c r="B566" s="9" t="s">
        <v>1293</v>
      </c>
      <c r="C566" s="7" t="s">
        <v>972</v>
      </c>
      <c r="D566" s="3" t="s">
        <v>1130</v>
      </c>
      <c r="E566" s="7" t="s">
        <v>420</v>
      </c>
      <c r="F566" s="7" t="s">
        <v>258</v>
      </c>
      <c r="G566" s="7" t="s">
        <v>80</v>
      </c>
      <c r="H566" s="13">
        <v>1981</v>
      </c>
      <c r="I566" s="21"/>
      <c r="J566" s="34">
        <v>29903</v>
      </c>
      <c r="K566" s="4"/>
      <c r="L566" s="34">
        <v>30372</v>
      </c>
      <c r="M566" s="7"/>
      <c r="N566" s="13">
        <v>1.25</v>
      </c>
      <c r="O566" s="13" t="s">
        <v>3</v>
      </c>
      <c r="P566" s="7"/>
      <c r="Q566" s="7"/>
      <c r="R566" s="7"/>
      <c r="S566" s="7"/>
      <c r="T566" s="13">
        <v>1938</v>
      </c>
      <c r="U566" s="7">
        <f>81-38</f>
        <v>43</v>
      </c>
      <c r="V566" s="7">
        <v>44</v>
      </c>
      <c r="W566" s="7"/>
      <c r="X566" s="7" t="s">
        <v>240</v>
      </c>
      <c r="Y566" s="7" t="s">
        <v>1229</v>
      </c>
      <c r="Z566" s="45" t="s">
        <v>1062</v>
      </c>
      <c r="AA566" s="9" t="s">
        <v>1181</v>
      </c>
      <c r="AB566" s="6"/>
    </row>
    <row r="567" spans="1:29" ht="25.5">
      <c r="A567" s="65" t="s">
        <v>1636</v>
      </c>
      <c r="B567" s="9" t="s">
        <v>1293</v>
      </c>
      <c r="C567" s="7" t="s">
        <v>972</v>
      </c>
      <c r="D567" s="3" t="s">
        <v>1131</v>
      </c>
      <c r="E567" s="7" t="s">
        <v>214</v>
      </c>
      <c r="F567" s="7" t="s">
        <v>1253</v>
      </c>
      <c r="G567" s="7" t="s">
        <v>1421</v>
      </c>
      <c r="H567" s="13">
        <v>1983</v>
      </c>
      <c r="I567" s="21"/>
      <c r="J567" s="34">
        <v>30508</v>
      </c>
      <c r="K567" s="4"/>
      <c r="L567" s="34">
        <v>31397</v>
      </c>
      <c r="M567" s="7"/>
      <c r="N567" s="13">
        <v>2.4</v>
      </c>
      <c r="O567" s="13" t="s">
        <v>3</v>
      </c>
      <c r="P567" s="7"/>
      <c r="Q567" s="7"/>
      <c r="R567" s="7"/>
      <c r="S567" s="7"/>
      <c r="T567" s="13">
        <v>1933</v>
      </c>
      <c r="U567" s="7">
        <v>50</v>
      </c>
      <c r="V567" s="7">
        <v>52</v>
      </c>
      <c r="W567" s="7"/>
      <c r="X567" s="7" t="s">
        <v>240</v>
      </c>
      <c r="Y567" s="7" t="s">
        <v>782</v>
      </c>
      <c r="Z567" s="45" t="s">
        <v>1062</v>
      </c>
      <c r="AA567" s="9" t="s">
        <v>491</v>
      </c>
      <c r="AB567" s="6"/>
    </row>
    <row r="568" spans="1:29">
      <c r="A568" s="65" t="s">
        <v>1636</v>
      </c>
      <c r="B568" s="9" t="s">
        <v>1293</v>
      </c>
      <c r="C568" s="7" t="s">
        <v>972</v>
      </c>
      <c r="D568" s="3" t="s">
        <v>1130</v>
      </c>
      <c r="E568" s="7" t="s">
        <v>420</v>
      </c>
      <c r="F568" s="7" t="s">
        <v>258</v>
      </c>
      <c r="G568" s="7" t="s">
        <v>80</v>
      </c>
      <c r="H568" s="13">
        <v>1985</v>
      </c>
      <c r="I568" s="21"/>
      <c r="J568" s="34">
        <v>31397</v>
      </c>
      <c r="K568" s="4"/>
      <c r="L568" s="34">
        <v>32777</v>
      </c>
      <c r="M568" s="7"/>
      <c r="N568" s="13">
        <v>3.75</v>
      </c>
      <c r="O568" s="13" t="s">
        <v>3</v>
      </c>
      <c r="P568" s="7"/>
      <c r="Q568" s="7"/>
      <c r="R568" s="7"/>
      <c r="S568" s="7"/>
      <c r="T568" s="13">
        <v>1938</v>
      </c>
      <c r="U568" s="7">
        <v>46</v>
      </c>
      <c r="V568" s="7">
        <v>50</v>
      </c>
      <c r="W568" s="7"/>
      <c r="X568" s="7" t="s">
        <v>240</v>
      </c>
      <c r="Y568" s="7" t="s">
        <v>1229</v>
      </c>
      <c r="Z568" s="45" t="s">
        <v>1062</v>
      </c>
      <c r="AA568" s="9" t="s">
        <v>1181</v>
      </c>
      <c r="AB568" s="6"/>
    </row>
    <row r="569" spans="1:29" ht="38.25">
      <c r="A569" s="65" t="s">
        <v>1636</v>
      </c>
      <c r="B569" s="9" t="s">
        <v>1293</v>
      </c>
      <c r="C569" s="7" t="s">
        <v>972</v>
      </c>
      <c r="D569" s="3" t="s">
        <v>1132</v>
      </c>
      <c r="E569" s="7" t="s">
        <v>607</v>
      </c>
      <c r="F569" s="7" t="s">
        <v>258</v>
      </c>
      <c r="G569" s="7" t="s">
        <v>1223</v>
      </c>
      <c r="H569" s="13">
        <v>1989</v>
      </c>
      <c r="I569" s="21"/>
      <c r="J569" s="34">
        <v>32777</v>
      </c>
      <c r="K569" s="4"/>
      <c r="L569" s="34">
        <v>35020</v>
      </c>
      <c r="M569" s="7"/>
      <c r="N569" s="13">
        <v>6.2</v>
      </c>
      <c r="O569" s="13" t="s">
        <v>3</v>
      </c>
      <c r="P569" s="7" t="s">
        <v>606</v>
      </c>
      <c r="Q569" s="7" t="s">
        <v>239</v>
      </c>
      <c r="R569" s="7"/>
      <c r="S569" s="7"/>
      <c r="T569" s="23">
        <v>17876</v>
      </c>
      <c r="U569" s="7">
        <v>40</v>
      </c>
      <c r="V569" s="7">
        <v>46</v>
      </c>
      <c r="W569" s="7"/>
      <c r="X569" s="7" t="s">
        <v>240</v>
      </c>
      <c r="Y569" s="7" t="s">
        <v>240</v>
      </c>
      <c r="Z569" s="45" t="s">
        <v>1062</v>
      </c>
      <c r="AA569" s="9" t="s">
        <v>389</v>
      </c>
      <c r="AB569" s="6" t="s">
        <v>1772</v>
      </c>
    </row>
    <row r="570" spans="1:29" ht="25.5">
      <c r="A570" s="65" t="s">
        <v>1636</v>
      </c>
      <c r="B570" s="9" t="s">
        <v>1293</v>
      </c>
      <c r="C570" s="7" t="s">
        <v>972</v>
      </c>
      <c r="D570" s="7" t="s">
        <v>1207</v>
      </c>
      <c r="E570" s="7" t="s">
        <v>948</v>
      </c>
      <c r="F570" s="7"/>
      <c r="G570" s="7" t="s">
        <v>1421</v>
      </c>
      <c r="H570" s="13">
        <v>1995</v>
      </c>
      <c r="I570" s="21"/>
      <c r="J570" s="33">
        <v>35021</v>
      </c>
      <c r="K570" s="4"/>
      <c r="L570" s="34">
        <v>37375</v>
      </c>
      <c r="M570" s="7"/>
      <c r="N570" s="13">
        <v>6.4</v>
      </c>
      <c r="O570" s="13"/>
      <c r="P570" s="7"/>
      <c r="Q570" s="7"/>
      <c r="R570" s="7"/>
      <c r="S570" s="7"/>
      <c r="T570" s="13"/>
      <c r="U570" s="7"/>
      <c r="V570" s="7"/>
      <c r="W570" s="7"/>
      <c r="X570" s="7" t="s">
        <v>240</v>
      </c>
      <c r="Y570" s="7" t="s">
        <v>240</v>
      </c>
      <c r="Z570" s="45" t="s">
        <v>1062</v>
      </c>
      <c r="AA570" s="9"/>
      <c r="AB570" s="42"/>
    </row>
    <row r="571" spans="1:29" ht="25.5">
      <c r="A571" s="65" t="s">
        <v>1636</v>
      </c>
      <c r="B571" s="9" t="s">
        <v>1293</v>
      </c>
      <c r="C571" s="7" t="s">
        <v>972</v>
      </c>
      <c r="D571" s="7" t="s">
        <v>1318</v>
      </c>
      <c r="E571" s="45" t="s">
        <v>1175</v>
      </c>
      <c r="F571" s="45" t="s">
        <v>1513</v>
      </c>
      <c r="G571" s="7" t="s">
        <v>422</v>
      </c>
      <c r="H571" s="13">
        <v>2002</v>
      </c>
      <c r="I571" s="21"/>
      <c r="J571" s="33">
        <v>37376</v>
      </c>
      <c r="K571" s="4"/>
      <c r="L571" s="34">
        <v>38446</v>
      </c>
      <c r="M571" s="7"/>
      <c r="N571" s="13">
        <v>3</v>
      </c>
      <c r="O571" s="13" t="s">
        <v>3</v>
      </c>
      <c r="P571" s="45" t="s">
        <v>1604</v>
      </c>
      <c r="Q571" s="45" t="s">
        <v>239</v>
      </c>
      <c r="R571" s="45" t="s">
        <v>1604</v>
      </c>
      <c r="S571" s="45" t="s">
        <v>239</v>
      </c>
      <c r="T571" s="133">
        <v>15044</v>
      </c>
      <c r="U571" s="152">
        <v>61</v>
      </c>
      <c r="V571" s="152">
        <v>64</v>
      </c>
      <c r="W571" s="151">
        <v>39822</v>
      </c>
      <c r="X571" s="7" t="s">
        <v>240</v>
      </c>
      <c r="Y571" s="7" t="s">
        <v>240</v>
      </c>
      <c r="Z571" s="45" t="s">
        <v>1062</v>
      </c>
      <c r="AA571" s="9" t="s">
        <v>1603</v>
      </c>
      <c r="AB571" s="42"/>
    </row>
    <row r="572" spans="1:29" ht="38.25">
      <c r="A572" s="65" t="s">
        <v>1636</v>
      </c>
      <c r="B572" s="9" t="s">
        <v>1293</v>
      </c>
      <c r="C572" s="7" t="s">
        <v>972</v>
      </c>
      <c r="D572" s="10" t="s">
        <v>300</v>
      </c>
      <c r="E572" s="9" t="s">
        <v>1317</v>
      </c>
      <c r="F572" s="9" t="s">
        <v>258</v>
      </c>
      <c r="G572" s="9" t="s">
        <v>1223</v>
      </c>
      <c r="H572" s="14">
        <v>2005</v>
      </c>
      <c r="I572" s="33">
        <v>38447</v>
      </c>
      <c r="J572" s="33">
        <v>38442</v>
      </c>
      <c r="K572" s="7"/>
      <c r="L572" s="33">
        <v>40039</v>
      </c>
      <c r="M572" s="7" t="s">
        <v>544</v>
      </c>
      <c r="N572" s="13">
        <v>4.5</v>
      </c>
      <c r="O572" s="13" t="s">
        <v>245</v>
      </c>
      <c r="P572" s="7" t="s">
        <v>1222</v>
      </c>
      <c r="Q572" s="7" t="s">
        <v>239</v>
      </c>
      <c r="R572" s="7" t="s">
        <v>1316</v>
      </c>
      <c r="S572" s="7" t="s">
        <v>239</v>
      </c>
      <c r="T572" s="23">
        <v>21684</v>
      </c>
      <c r="U572" s="7">
        <v>45</v>
      </c>
      <c r="V572" s="7">
        <v>50</v>
      </c>
      <c r="W572" s="7"/>
      <c r="X572" s="7" t="s">
        <v>240</v>
      </c>
      <c r="Y572" s="7" t="s">
        <v>1689</v>
      </c>
      <c r="Z572" s="45" t="s">
        <v>1062</v>
      </c>
      <c r="AA572" s="9" t="s">
        <v>1703</v>
      </c>
      <c r="AB572" s="42"/>
      <c r="AC572" s="106"/>
    </row>
    <row r="573" spans="1:29" ht="38.25">
      <c r="A573" s="65" t="s">
        <v>1636</v>
      </c>
      <c r="B573" s="9" t="s">
        <v>1293</v>
      </c>
      <c r="C573" s="7" t="s">
        <v>972</v>
      </c>
      <c r="D573" s="10" t="s">
        <v>1702</v>
      </c>
      <c r="E573" s="9" t="s">
        <v>1705</v>
      </c>
      <c r="F573" s="9" t="s">
        <v>1380</v>
      </c>
      <c r="G573" s="9" t="s">
        <v>1223</v>
      </c>
      <c r="H573" s="14">
        <v>2009</v>
      </c>
      <c r="I573" s="33"/>
      <c r="J573" s="33">
        <v>40039</v>
      </c>
      <c r="K573" s="7"/>
      <c r="L573" s="48">
        <v>40136</v>
      </c>
      <c r="M573" s="7"/>
      <c r="N573" s="13">
        <v>0.25</v>
      </c>
      <c r="O573" s="13" t="s">
        <v>245</v>
      </c>
      <c r="P573" s="7"/>
      <c r="Q573" s="7"/>
      <c r="R573" s="7"/>
      <c r="S573" s="7"/>
      <c r="T573" s="13">
        <v>1963</v>
      </c>
      <c r="U573" s="7">
        <v>46</v>
      </c>
      <c r="V573" s="7">
        <v>46</v>
      </c>
      <c r="W573" s="7"/>
      <c r="X573" s="7"/>
      <c r="Y573" s="7"/>
      <c r="Z573" s="45" t="s">
        <v>1062</v>
      </c>
      <c r="AA573" s="9" t="s">
        <v>1704</v>
      </c>
      <c r="AB573" s="42"/>
      <c r="AC573" s="106"/>
    </row>
    <row r="574" spans="1:29" ht="51">
      <c r="A574" s="65" t="s">
        <v>1636</v>
      </c>
      <c r="B574" s="9" t="s">
        <v>1293</v>
      </c>
      <c r="C574" s="7" t="s">
        <v>972</v>
      </c>
      <c r="D574" s="10" t="s">
        <v>1644</v>
      </c>
      <c r="E574" s="9" t="s">
        <v>1317</v>
      </c>
      <c r="F574" s="9" t="s">
        <v>258</v>
      </c>
      <c r="G574" s="9" t="s">
        <v>1223</v>
      </c>
      <c r="H574" s="14">
        <v>2009</v>
      </c>
      <c r="I574" s="33"/>
      <c r="J574" s="48">
        <v>40136</v>
      </c>
      <c r="K574" s="7"/>
      <c r="L574" s="33">
        <v>40654</v>
      </c>
      <c r="M574" s="7"/>
      <c r="N574" s="13">
        <v>1.5</v>
      </c>
      <c r="O574" s="13" t="s">
        <v>245</v>
      </c>
      <c r="P574" s="7"/>
      <c r="Q574" s="7"/>
      <c r="R574" s="7"/>
      <c r="S574" s="7"/>
      <c r="T574" s="23">
        <v>23986</v>
      </c>
      <c r="U574" s="7">
        <f>2009-1965</f>
        <v>44</v>
      </c>
      <c r="V574" s="7">
        <v>45</v>
      </c>
      <c r="W574" s="7"/>
      <c r="X574" s="7"/>
      <c r="Y574" s="7" t="s">
        <v>1645</v>
      </c>
      <c r="Z574" s="45" t="s">
        <v>1062</v>
      </c>
      <c r="AA574" s="9" t="s">
        <v>1646</v>
      </c>
      <c r="AB574" s="42"/>
      <c r="AC574" s="106"/>
    </row>
    <row r="575" spans="1:29">
      <c r="A575" s="65" t="s">
        <v>1636</v>
      </c>
      <c r="B575" s="9" t="s">
        <v>1293</v>
      </c>
      <c r="C575" s="7" t="s">
        <v>972</v>
      </c>
      <c r="D575" s="10" t="s">
        <v>1699</v>
      </c>
      <c r="E575" s="9"/>
      <c r="F575" s="9"/>
      <c r="G575" s="9"/>
      <c r="H575" s="14">
        <v>2011</v>
      </c>
      <c r="I575" s="33">
        <v>40659</v>
      </c>
      <c r="J575" s="33">
        <v>40654</v>
      </c>
      <c r="K575" s="7"/>
      <c r="L575" s="34">
        <v>40715</v>
      </c>
      <c r="M575" s="7"/>
      <c r="N575" s="13">
        <v>0.2</v>
      </c>
      <c r="O575" s="13" t="s">
        <v>245</v>
      </c>
      <c r="P575" s="7"/>
      <c r="Q575" s="7"/>
      <c r="R575" s="7"/>
      <c r="S575" s="7"/>
      <c r="T575" s="13"/>
      <c r="U575" s="7"/>
      <c r="V575" s="7"/>
      <c r="W575" s="7"/>
      <c r="X575" s="7"/>
      <c r="Y575" s="7"/>
      <c r="Z575" s="45" t="s">
        <v>1063</v>
      </c>
      <c r="AA575" s="9"/>
      <c r="AB575" s="42"/>
      <c r="AC575" s="106"/>
    </row>
    <row r="576" spans="1:29" ht="25.5">
      <c r="A576" s="30" t="s">
        <v>545</v>
      </c>
      <c r="B576" s="38"/>
      <c r="C576" s="7" t="s">
        <v>972</v>
      </c>
      <c r="D576" s="7" t="s">
        <v>190</v>
      </c>
      <c r="E576" s="7" t="s">
        <v>948</v>
      </c>
      <c r="F576" s="129" t="s">
        <v>258</v>
      </c>
      <c r="G576" s="129" t="s">
        <v>80</v>
      </c>
      <c r="H576" s="13">
        <v>1942</v>
      </c>
      <c r="I576" s="13"/>
      <c r="J576" s="32"/>
      <c r="K576" s="7"/>
      <c r="L576" s="32">
        <v>15487</v>
      </c>
      <c r="M576" s="7" t="s">
        <v>937</v>
      </c>
      <c r="N576" s="13"/>
      <c r="O576" s="38"/>
      <c r="P576" s="38"/>
      <c r="Q576" s="38"/>
      <c r="R576" s="111"/>
      <c r="S576" s="111"/>
      <c r="T576" s="38"/>
      <c r="U576" s="38"/>
      <c r="V576" s="38"/>
      <c r="W576" s="36">
        <v>36561</v>
      </c>
      <c r="X576" s="38"/>
      <c r="Y576" s="38"/>
      <c r="Z576" s="7" t="s">
        <v>1062</v>
      </c>
      <c r="AA576" s="7" t="s">
        <v>936</v>
      </c>
      <c r="AB576" s="112"/>
    </row>
    <row r="577" spans="1:28" ht="26.25" thickBot="1">
      <c r="A577" s="91" t="s">
        <v>545</v>
      </c>
      <c r="B577" s="122"/>
      <c r="C577" s="92" t="s">
        <v>972</v>
      </c>
      <c r="D577" s="92" t="s">
        <v>864</v>
      </c>
      <c r="E577" s="92" t="s">
        <v>1134</v>
      </c>
      <c r="F577" s="122"/>
      <c r="G577" s="122"/>
      <c r="H577" s="63">
        <v>1948</v>
      </c>
      <c r="I577" s="63">
        <v>1948</v>
      </c>
      <c r="J577" s="76">
        <v>17674</v>
      </c>
      <c r="K577" s="92" t="s">
        <v>882</v>
      </c>
      <c r="L577" s="137">
        <v>20844</v>
      </c>
      <c r="M577" s="92" t="s">
        <v>1568</v>
      </c>
      <c r="N577" s="63">
        <v>8.5</v>
      </c>
      <c r="O577" s="122"/>
      <c r="P577" s="122"/>
      <c r="Q577" s="122"/>
      <c r="R577" s="123"/>
      <c r="S577" s="123"/>
      <c r="T577" s="122"/>
      <c r="U577" s="122"/>
      <c r="V577" s="122"/>
      <c r="W577" s="38"/>
      <c r="X577" s="122"/>
      <c r="Y577" s="122"/>
      <c r="Z577" s="92" t="s">
        <v>1062</v>
      </c>
      <c r="AA577" s="92" t="s">
        <v>994</v>
      </c>
      <c r="AB577" s="124"/>
    </row>
    <row r="578" spans="1:28">
      <c r="R578" s="125"/>
      <c r="S578" s="125"/>
      <c r="Z578" s="121"/>
      <c r="AA578" s="125"/>
    </row>
    <row r="579" spans="1:28">
      <c r="R579" s="125"/>
      <c r="S579" s="125"/>
      <c r="Z579" s="121"/>
      <c r="AA579" s="125"/>
    </row>
    <row r="580" spans="1:28">
      <c r="C580" s="126"/>
      <c r="E580" s="94"/>
      <c r="R580" s="125"/>
      <c r="S580" s="125"/>
      <c r="Z580" s="121"/>
      <c r="AA580" s="125"/>
    </row>
    <row r="581" spans="1:28">
      <c r="C581" s="126"/>
      <c r="R581" s="125"/>
      <c r="S581" s="125"/>
      <c r="Z581" s="121"/>
      <c r="AA581" s="125"/>
    </row>
    <row r="582" spans="1:28">
      <c r="C582" s="126"/>
      <c r="R582" s="125"/>
      <c r="S582" s="125"/>
      <c r="Z582" s="121"/>
      <c r="AA582" s="125"/>
    </row>
    <row r="583" spans="1:28">
      <c r="C583" s="126"/>
      <c r="R583" s="125"/>
      <c r="S583" s="125"/>
      <c r="Z583" s="121"/>
      <c r="AA583" s="125"/>
    </row>
    <row r="584" spans="1:28">
      <c r="C584" s="126"/>
      <c r="R584" s="125"/>
      <c r="S584" s="125"/>
      <c r="Z584" s="121"/>
      <c r="AA584" s="125"/>
    </row>
    <row r="585" spans="1:28">
      <c r="R585" s="125"/>
      <c r="S585" s="125"/>
      <c r="Z585" s="121"/>
      <c r="AA585" s="125"/>
    </row>
    <row r="586" spans="1:28">
      <c r="R586" s="125"/>
      <c r="S586" s="125"/>
      <c r="Z586" s="121"/>
      <c r="AA586" s="125"/>
    </row>
    <row r="587" spans="1:28">
      <c r="R587" s="125"/>
      <c r="S587" s="125"/>
      <c r="Z587" s="121"/>
      <c r="AA587" s="125"/>
    </row>
    <row r="588" spans="1:28">
      <c r="R588" s="125"/>
      <c r="S588" s="125"/>
      <c r="Z588" s="121"/>
      <c r="AA588" s="125"/>
    </row>
    <row r="589" spans="1:28">
      <c r="R589" s="125"/>
      <c r="S589" s="125"/>
      <c r="Z589" s="121"/>
      <c r="AA589" s="125"/>
    </row>
    <row r="590" spans="1:28">
      <c r="R590" s="125"/>
      <c r="S590" s="125"/>
      <c r="Z590" s="121"/>
      <c r="AA590" s="125"/>
    </row>
    <row r="591" spans="1:28">
      <c r="R591" s="125"/>
      <c r="S591" s="125"/>
      <c r="Z591" s="121"/>
      <c r="AA591" s="125"/>
    </row>
    <row r="592" spans="1:28">
      <c r="R592" s="125"/>
      <c r="S592" s="125"/>
      <c r="Z592" s="121"/>
      <c r="AA592" s="125"/>
    </row>
    <row r="593" spans="3:27">
      <c r="R593" s="125"/>
      <c r="S593" s="125"/>
      <c r="Z593" s="121"/>
      <c r="AA593" s="125"/>
    </row>
    <row r="594" spans="3:27">
      <c r="R594" s="125"/>
      <c r="S594" s="125"/>
      <c r="Z594" s="121"/>
      <c r="AA594" s="125"/>
    </row>
    <row r="595" spans="3:27">
      <c r="R595" s="125"/>
      <c r="S595" s="125"/>
      <c r="Z595" s="121"/>
      <c r="AA595" s="125"/>
    </row>
    <row r="596" spans="3:27">
      <c r="R596" s="125"/>
      <c r="S596" s="125"/>
      <c r="Z596" s="121"/>
      <c r="AA596" s="125"/>
    </row>
    <row r="597" spans="3:27">
      <c r="C597" s="126"/>
      <c r="R597" s="125"/>
      <c r="S597" s="125"/>
      <c r="Z597" s="121"/>
      <c r="AA597" s="125"/>
    </row>
    <row r="598" spans="3:27">
      <c r="R598" s="125"/>
      <c r="S598" s="125"/>
      <c r="Z598" s="121"/>
      <c r="AA598" s="125"/>
    </row>
    <row r="599" spans="3:27">
      <c r="R599" s="125"/>
      <c r="S599" s="125"/>
      <c r="Z599" s="121"/>
      <c r="AA599" s="125"/>
    </row>
    <row r="600" spans="3:27">
      <c r="R600" s="125"/>
      <c r="S600" s="125"/>
      <c r="Z600" s="121"/>
      <c r="AA600" s="125"/>
    </row>
    <row r="601" spans="3:27">
      <c r="R601" s="125"/>
      <c r="S601" s="125"/>
      <c r="Z601" s="121"/>
      <c r="AA601" s="125"/>
    </row>
    <row r="602" spans="3:27">
      <c r="R602" s="125"/>
      <c r="S602" s="125"/>
      <c r="Z602" s="121"/>
      <c r="AA602" s="125"/>
    </row>
    <row r="603" spans="3:27">
      <c r="R603" s="125"/>
      <c r="S603" s="125"/>
      <c r="Z603" s="121"/>
      <c r="AA603" s="125"/>
    </row>
    <row r="604" spans="3:27">
      <c r="R604" s="125"/>
      <c r="S604" s="125"/>
      <c r="Z604" s="121"/>
      <c r="AA604" s="125"/>
    </row>
    <row r="605" spans="3:27">
      <c r="R605" s="125"/>
      <c r="S605" s="125"/>
      <c r="Z605" s="121"/>
      <c r="AA605" s="125"/>
    </row>
    <row r="606" spans="3:27">
      <c r="R606" s="125"/>
      <c r="S606" s="125"/>
      <c r="Z606" s="121"/>
      <c r="AA606" s="125"/>
    </row>
    <row r="607" spans="3:27">
      <c r="R607" s="125"/>
      <c r="S607" s="125"/>
      <c r="Z607" s="121"/>
      <c r="AA607" s="125"/>
    </row>
    <row r="608" spans="3:27">
      <c r="R608" s="125"/>
      <c r="S608" s="125"/>
      <c r="Z608" s="121"/>
      <c r="AA608" s="125"/>
    </row>
    <row r="609" spans="14:27">
      <c r="R609" s="125"/>
      <c r="S609" s="125"/>
      <c r="Z609" s="121"/>
      <c r="AA609" s="125"/>
    </row>
    <row r="610" spans="14:27">
      <c r="R610" s="125"/>
      <c r="S610" s="125"/>
      <c r="Z610" s="121"/>
      <c r="AA610" s="125"/>
    </row>
    <row r="611" spans="14:27">
      <c r="R611" s="125"/>
      <c r="S611" s="125"/>
      <c r="Z611" s="121"/>
      <c r="AA611" s="125"/>
    </row>
    <row r="612" spans="14:27">
      <c r="R612" s="125"/>
      <c r="S612" s="125"/>
      <c r="Z612" s="121"/>
      <c r="AA612" s="125"/>
    </row>
    <row r="613" spans="14:27">
      <c r="R613" s="125"/>
      <c r="S613" s="125"/>
      <c r="Z613" s="121"/>
      <c r="AA613" s="125"/>
    </row>
    <row r="614" spans="14:27">
      <c r="R614" s="125"/>
      <c r="S614" s="125"/>
      <c r="Z614" s="121"/>
      <c r="AA614" s="125"/>
    </row>
    <row r="615" spans="14:27">
      <c r="N615" s="125"/>
      <c r="R615" s="125"/>
      <c r="S615" s="125"/>
      <c r="Z615" s="121"/>
      <c r="AA615" s="125"/>
    </row>
    <row r="616" spans="14:27">
      <c r="N616" s="125"/>
      <c r="R616" s="125"/>
      <c r="S616" s="125"/>
      <c r="Z616" s="121"/>
      <c r="AA616" s="125"/>
    </row>
    <row r="617" spans="14:27">
      <c r="N617" s="125"/>
      <c r="R617" s="125"/>
      <c r="S617" s="125"/>
      <c r="Z617" s="121"/>
      <c r="AA617" s="125"/>
    </row>
    <row r="618" spans="14:27">
      <c r="N618" s="125"/>
      <c r="R618" s="125"/>
      <c r="S618" s="125"/>
      <c r="Z618" s="121"/>
      <c r="AA618" s="125"/>
    </row>
    <row r="619" spans="14:27">
      <c r="N619" s="125"/>
      <c r="R619" s="125"/>
      <c r="S619" s="125"/>
      <c r="Z619" s="121"/>
      <c r="AA619" s="125"/>
    </row>
    <row r="620" spans="14:27">
      <c r="N620" s="125"/>
      <c r="R620" s="125"/>
      <c r="S620" s="125"/>
      <c r="Z620" s="121"/>
      <c r="AA620" s="125"/>
    </row>
    <row r="621" spans="14:27">
      <c r="N621" s="125"/>
      <c r="R621" s="125"/>
      <c r="S621" s="125"/>
      <c r="Z621" s="121"/>
      <c r="AA621" s="125"/>
    </row>
    <row r="622" spans="14:27">
      <c r="N622" s="125"/>
      <c r="R622" s="125"/>
      <c r="S622" s="125"/>
      <c r="Z622" s="121"/>
      <c r="AA622" s="125"/>
    </row>
    <row r="623" spans="14:27">
      <c r="N623" s="125"/>
      <c r="R623" s="125"/>
      <c r="S623" s="125"/>
      <c r="Z623" s="121"/>
      <c r="AA623" s="125"/>
    </row>
    <row r="624" spans="14:27">
      <c r="N624" s="125"/>
      <c r="R624" s="125"/>
      <c r="S624" s="125"/>
      <c r="Z624" s="121"/>
      <c r="AA624" s="125"/>
    </row>
    <row r="625" spans="14:27">
      <c r="N625" s="125"/>
      <c r="R625" s="125"/>
      <c r="S625" s="125"/>
      <c r="Z625" s="121"/>
      <c r="AA625" s="125"/>
    </row>
    <row r="626" spans="14:27">
      <c r="N626" s="125"/>
      <c r="R626" s="125"/>
      <c r="S626" s="125"/>
      <c r="Z626" s="121"/>
      <c r="AA626" s="125"/>
    </row>
    <row r="627" spans="14:27">
      <c r="N627" s="125"/>
      <c r="R627" s="125"/>
      <c r="S627" s="125"/>
      <c r="Z627" s="121"/>
      <c r="AA627" s="125"/>
    </row>
    <row r="628" spans="14:27">
      <c r="N628" s="125"/>
      <c r="R628" s="125"/>
      <c r="S628" s="125"/>
      <c r="Z628" s="121"/>
      <c r="AA628" s="125"/>
    </row>
    <row r="629" spans="14:27">
      <c r="N629" s="125"/>
      <c r="R629" s="125"/>
      <c r="S629" s="125"/>
      <c r="Z629" s="121"/>
      <c r="AA629" s="125"/>
    </row>
    <row r="630" spans="14:27">
      <c r="N630" s="125"/>
      <c r="R630" s="125"/>
      <c r="S630" s="125"/>
      <c r="Z630" s="121"/>
      <c r="AA630" s="125"/>
    </row>
    <row r="631" spans="14:27">
      <c r="N631" s="125"/>
      <c r="R631" s="125"/>
      <c r="S631" s="125"/>
      <c r="Z631" s="121"/>
      <c r="AA631" s="125"/>
    </row>
    <row r="632" spans="14:27">
      <c r="N632" s="125"/>
      <c r="R632" s="125"/>
      <c r="S632" s="125"/>
      <c r="Z632" s="121"/>
      <c r="AA632" s="125"/>
    </row>
    <row r="633" spans="14:27">
      <c r="N633" s="125"/>
      <c r="R633" s="125"/>
      <c r="S633" s="125"/>
      <c r="Z633" s="121"/>
      <c r="AA633" s="125"/>
    </row>
    <row r="634" spans="14:27">
      <c r="N634" s="125"/>
      <c r="R634" s="125"/>
      <c r="S634" s="125"/>
      <c r="Z634" s="121"/>
      <c r="AA634" s="125"/>
    </row>
    <row r="635" spans="14:27">
      <c r="N635" s="125"/>
      <c r="R635" s="125"/>
      <c r="S635" s="125"/>
      <c r="Z635" s="121"/>
      <c r="AA635" s="125"/>
    </row>
    <row r="636" spans="14:27">
      <c r="N636" s="125"/>
      <c r="R636" s="125"/>
      <c r="S636" s="125"/>
      <c r="Z636" s="121"/>
      <c r="AA636" s="125"/>
    </row>
    <row r="637" spans="14:27">
      <c r="N637" s="125"/>
      <c r="R637" s="125"/>
      <c r="S637" s="125"/>
      <c r="Z637" s="121"/>
      <c r="AA637" s="125"/>
    </row>
    <row r="638" spans="14:27">
      <c r="N638" s="125"/>
      <c r="R638" s="125"/>
      <c r="S638" s="125"/>
      <c r="Z638" s="121"/>
      <c r="AA638" s="125"/>
    </row>
    <row r="639" spans="14:27">
      <c r="N639" s="125"/>
      <c r="R639" s="125"/>
      <c r="S639" s="125"/>
      <c r="Z639" s="121"/>
      <c r="AA639" s="125"/>
    </row>
    <row r="640" spans="14:27">
      <c r="N640" s="125"/>
      <c r="R640" s="125"/>
      <c r="S640" s="125"/>
      <c r="Z640" s="121"/>
      <c r="AA640" s="125"/>
    </row>
    <row r="641" spans="14:27">
      <c r="N641" s="125"/>
      <c r="R641" s="125"/>
      <c r="S641" s="125"/>
      <c r="Z641" s="121"/>
      <c r="AA641" s="125"/>
    </row>
    <row r="642" spans="14:27">
      <c r="N642" s="125"/>
      <c r="R642" s="125"/>
      <c r="S642" s="125"/>
      <c r="Z642" s="121"/>
      <c r="AA642" s="125"/>
    </row>
    <row r="643" spans="14:27">
      <c r="N643" s="125"/>
      <c r="R643" s="125"/>
      <c r="S643" s="125"/>
      <c r="Z643" s="121"/>
      <c r="AA643" s="125"/>
    </row>
    <row r="644" spans="14:27">
      <c r="N644" s="125"/>
      <c r="R644" s="125"/>
      <c r="S644" s="125"/>
      <c r="Z644" s="121"/>
      <c r="AA644" s="125"/>
    </row>
    <row r="645" spans="14:27">
      <c r="N645" s="125"/>
      <c r="R645" s="125"/>
      <c r="S645" s="125"/>
      <c r="Z645" s="121"/>
      <c r="AA645" s="125"/>
    </row>
    <row r="646" spans="14:27">
      <c r="N646" s="125"/>
      <c r="R646" s="125"/>
      <c r="S646" s="125"/>
      <c r="Z646" s="121"/>
      <c r="AA646" s="125"/>
    </row>
    <row r="647" spans="14:27">
      <c r="N647" s="125"/>
      <c r="R647" s="125"/>
      <c r="S647" s="125"/>
      <c r="Z647" s="121"/>
      <c r="AA647" s="125"/>
    </row>
    <row r="648" spans="14:27">
      <c r="N648" s="125"/>
      <c r="R648" s="125"/>
      <c r="S648" s="125"/>
      <c r="Z648" s="121"/>
      <c r="AA648" s="125"/>
    </row>
    <row r="649" spans="14:27">
      <c r="N649" s="125"/>
      <c r="R649" s="125"/>
      <c r="S649" s="125"/>
      <c r="Z649" s="121"/>
      <c r="AA649" s="125"/>
    </row>
    <row r="650" spans="14:27">
      <c r="N650" s="125"/>
      <c r="R650" s="125"/>
      <c r="S650" s="125"/>
      <c r="Z650" s="121"/>
      <c r="AA650" s="125"/>
    </row>
    <row r="651" spans="14:27">
      <c r="N651" s="125"/>
      <c r="R651" s="125"/>
      <c r="S651" s="125"/>
      <c r="Z651" s="121"/>
      <c r="AA651" s="125"/>
    </row>
    <row r="652" spans="14:27">
      <c r="N652" s="125"/>
      <c r="R652" s="125"/>
      <c r="S652" s="125"/>
      <c r="Z652" s="121"/>
      <c r="AA652" s="125"/>
    </row>
    <row r="653" spans="14:27">
      <c r="N653" s="125"/>
      <c r="R653" s="125"/>
      <c r="S653" s="125"/>
      <c r="Z653" s="121"/>
      <c r="AA653" s="125"/>
    </row>
    <row r="654" spans="14:27">
      <c r="N654" s="125"/>
      <c r="R654" s="125"/>
      <c r="S654" s="125"/>
      <c r="Z654" s="121"/>
      <c r="AA654" s="125"/>
    </row>
    <row r="655" spans="14:27">
      <c r="N655" s="125"/>
      <c r="R655" s="125"/>
      <c r="S655" s="125"/>
      <c r="Z655" s="121"/>
      <c r="AA655" s="125"/>
    </row>
    <row r="656" spans="14:27">
      <c r="N656" s="125"/>
      <c r="R656" s="125"/>
      <c r="S656" s="125"/>
      <c r="Z656" s="121"/>
      <c r="AA656" s="125"/>
    </row>
    <row r="657" spans="14:27">
      <c r="N657" s="125"/>
      <c r="R657" s="125"/>
      <c r="S657" s="125"/>
      <c r="Z657" s="121"/>
      <c r="AA657" s="125"/>
    </row>
    <row r="658" spans="14:27">
      <c r="N658" s="125"/>
      <c r="R658" s="125"/>
      <c r="S658" s="125"/>
      <c r="Z658" s="121"/>
      <c r="AA658" s="125"/>
    </row>
    <row r="659" spans="14:27">
      <c r="N659" s="125"/>
      <c r="R659" s="125"/>
      <c r="S659" s="125"/>
      <c r="Z659" s="121"/>
      <c r="AA659" s="125"/>
    </row>
    <row r="660" spans="14:27">
      <c r="N660" s="125"/>
      <c r="R660" s="125"/>
      <c r="S660" s="125"/>
      <c r="Z660" s="121"/>
      <c r="AA660" s="125"/>
    </row>
    <row r="661" spans="14:27">
      <c r="N661" s="125"/>
      <c r="R661" s="125"/>
      <c r="S661" s="125"/>
      <c r="Z661" s="121"/>
      <c r="AA661" s="125"/>
    </row>
    <row r="662" spans="14:27">
      <c r="N662" s="125"/>
      <c r="R662" s="125"/>
      <c r="S662" s="125"/>
      <c r="Z662" s="121"/>
      <c r="AA662" s="125"/>
    </row>
    <row r="663" spans="14:27">
      <c r="N663" s="125"/>
      <c r="R663" s="125"/>
      <c r="S663" s="125"/>
      <c r="Z663" s="121"/>
      <c r="AA663" s="125"/>
    </row>
    <row r="664" spans="14:27">
      <c r="N664" s="125"/>
      <c r="R664" s="125"/>
      <c r="S664" s="125"/>
      <c r="Z664" s="121"/>
      <c r="AA664" s="125"/>
    </row>
    <row r="665" spans="14:27">
      <c r="N665" s="125"/>
      <c r="R665" s="125"/>
      <c r="S665" s="125"/>
      <c r="Z665" s="121"/>
      <c r="AA665" s="125"/>
    </row>
    <row r="666" spans="14:27">
      <c r="N666" s="125"/>
      <c r="R666" s="125"/>
      <c r="S666" s="125"/>
      <c r="Z666" s="121"/>
      <c r="AA666" s="125"/>
    </row>
    <row r="667" spans="14:27">
      <c r="N667" s="125"/>
      <c r="R667" s="125"/>
      <c r="S667" s="125"/>
      <c r="Z667" s="121"/>
      <c r="AA667" s="125"/>
    </row>
    <row r="668" spans="14:27">
      <c r="N668" s="125"/>
      <c r="R668" s="125"/>
      <c r="S668" s="125"/>
      <c r="Z668" s="121"/>
      <c r="AA668" s="125"/>
    </row>
    <row r="669" spans="14:27">
      <c r="N669" s="125"/>
      <c r="R669" s="125"/>
      <c r="S669" s="125"/>
      <c r="Z669" s="121"/>
      <c r="AA669" s="125"/>
    </row>
    <row r="670" spans="14:27">
      <c r="N670" s="125"/>
      <c r="R670" s="125"/>
      <c r="S670" s="125"/>
      <c r="Z670" s="121"/>
      <c r="AA670" s="125"/>
    </row>
    <row r="671" spans="14:27">
      <c r="N671" s="125"/>
      <c r="R671" s="125"/>
      <c r="S671" s="125"/>
      <c r="Z671" s="121"/>
      <c r="AA671" s="125"/>
    </row>
    <row r="672" spans="14:27">
      <c r="N672" s="125"/>
      <c r="R672" s="125"/>
      <c r="S672" s="125"/>
      <c r="Z672" s="121"/>
      <c r="AA672" s="125"/>
    </row>
    <row r="673" spans="14:27">
      <c r="N673" s="125"/>
      <c r="R673" s="125"/>
      <c r="S673" s="125"/>
      <c r="Z673" s="121"/>
      <c r="AA673" s="125"/>
    </row>
    <row r="674" spans="14:27">
      <c r="N674" s="125"/>
      <c r="R674" s="125"/>
      <c r="S674" s="125"/>
      <c r="Z674" s="121"/>
      <c r="AA674" s="125"/>
    </row>
    <row r="675" spans="14:27">
      <c r="N675" s="125"/>
      <c r="R675" s="125"/>
      <c r="S675" s="125"/>
      <c r="Z675" s="121"/>
      <c r="AA675" s="125"/>
    </row>
    <row r="676" spans="14:27">
      <c r="N676" s="125"/>
      <c r="R676" s="125"/>
      <c r="S676" s="125"/>
      <c r="Z676" s="121"/>
      <c r="AA676" s="125"/>
    </row>
    <row r="677" spans="14:27">
      <c r="N677" s="125"/>
      <c r="R677" s="125"/>
      <c r="S677" s="125"/>
      <c r="Z677" s="121"/>
      <c r="AA677" s="125"/>
    </row>
    <row r="678" spans="14:27">
      <c r="N678" s="125"/>
      <c r="R678" s="125"/>
      <c r="S678" s="125"/>
      <c r="Z678" s="121"/>
      <c r="AA678" s="125"/>
    </row>
    <row r="679" spans="14:27">
      <c r="N679" s="125"/>
      <c r="R679" s="125"/>
      <c r="S679" s="125"/>
      <c r="Z679" s="121"/>
      <c r="AA679" s="125"/>
    </row>
    <row r="680" spans="14:27">
      <c r="N680" s="125"/>
      <c r="R680" s="125"/>
      <c r="S680" s="125"/>
      <c r="Z680" s="121"/>
      <c r="AA680" s="125"/>
    </row>
    <row r="681" spans="14:27">
      <c r="N681" s="125"/>
      <c r="R681" s="125"/>
      <c r="S681" s="125"/>
      <c r="Z681" s="121"/>
      <c r="AA681" s="125"/>
    </row>
    <row r="682" spans="14:27">
      <c r="N682" s="125"/>
      <c r="R682" s="125"/>
      <c r="S682" s="125"/>
      <c r="Z682" s="121"/>
      <c r="AA682" s="125"/>
    </row>
    <row r="683" spans="14:27">
      <c r="N683" s="125"/>
      <c r="R683" s="125"/>
      <c r="S683" s="125"/>
      <c r="Z683" s="121"/>
      <c r="AA683" s="125"/>
    </row>
    <row r="684" spans="14:27">
      <c r="N684" s="125"/>
      <c r="R684" s="125"/>
      <c r="S684" s="125"/>
      <c r="Z684" s="121"/>
      <c r="AA684" s="125"/>
    </row>
    <row r="685" spans="14:27">
      <c r="N685" s="125"/>
      <c r="R685" s="125"/>
      <c r="S685" s="125"/>
      <c r="Z685" s="121"/>
      <c r="AA685" s="125"/>
    </row>
    <row r="686" spans="14:27">
      <c r="N686" s="125"/>
      <c r="R686" s="125"/>
      <c r="S686" s="125"/>
      <c r="Z686" s="121"/>
      <c r="AA686" s="125"/>
    </row>
    <row r="687" spans="14:27">
      <c r="N687" s="125"/>
      <c r="R687" s="125"/>
      <c r="S687" s="125"/>
      <c r="Z687" s="121"/>
      <c r="AA687" s="125"/>
    </row>
    <row r="688" spans="14:27">
      <c r="N688" s="125"/>
      <c r="R688" s="125"/>
      <c r="S688" s="125"/>
      <c r="Z688" s="121"/>
      <c r="AA688" s="125"/>
    </row>
    <row r="689" spans="14:27">
      <c r="N689" s="125"/>
      <c r="R689" s="125"/>
      <c r="S689" s="125"/>
      <c r="Z689" s="121"/>
      <c r="AA689" s="125"/>
    </row>
    <row r="690" spans="14:27">
      <c r="N690" s="125"/>
      <c r="R690" s="125"/>
      <c r="S690" s="125"/>
      <c r="Z690" s="121"/>
      <c r="AA690" s="125"/>
    </row>
    <row r="691" spans="14:27">
      <c r="N691" s="125"/>
      <c r="R691" s="125"/>
      <c r="S691" s="125"/>
      <c r="Z691" s="121"/>
      <c r="AA691" s="125"/>
    </row>
    <row r="692" spans="14:27">
      <c r="N692" s="125"/>
      <c r="R692" s="125"/>
      <c r="S692" s="125"/>
      <c r="Z692" s="121"/>
      <c r="AA692" s="125"/>
    </row>
    <row r="693" spans="14:27">
      <c r="N693" s="125"/>
      <c r="R693" s="125"/>
      <c r="S693" s="125"/>
      <c r="Z693" s="121"/>
      <c r="AA693" s="125"/>
    </row>
    <row r="694" spans="14:27">
      <c r="N694" s="125"/>
      <c r="R694" s="125"/>
      <c r="S694" s="125"/>
      <c r="Z694" s="121"/>
      <c r="AA694" s="125"/>
    </row>
    <row r="695" spans="14:27">
      <c r="N695" s="125"/>
      <c r="R695" s="125"/>
      <c r="S695" s="125"/>
      <c r="Z695" s="121"/>
      <c r="AA695" s="125"/>
    </row>
    <row r="696" spans="14:27">
      <c r="N696" s="125"/>
      <c r="R696" s="125"/>
      <c r="S696" s="125"/>
      <c r="Z696" s="121"/>
      <c r="AA696" s="125"/>
    </row>
    <row r="697" spans="14:27">
      <c r="N697" s="125"/>
      <c r="R697" s="125"/>
      <c r="S697" s="125"/>
      <c r="Z697" s="121"/>
      <c r="AA697" s="125"/>
    </row>
    <row r="698" spans="14:27">
      <c r="N698" s="125"/>
      <c r="R698" s="125"/>
      <c r="S698" s="125"/>
      <c r="Z698" s="121"/>
      <c r="AA698" s="125"/>
    </row>
    <row r="699" spans="14:27">
      <c r="N699" s="125"/>
      <c r="R699" s="125"/>
      <c r="S699" s="125"/>
      <c r="Z699" s="121"/>
      <c r="AA699" s="125"/>
    </row>
    <row r="700" spans="14:27">
      <c r="N700" s="125"/>
      <c r="R700" s="125"/>
      <c r="S700" s="125"/>
      <c r="Z700" s="121"/>
      <c r="AA700" s="125"/>
    </row>
    <row r="701" spans="14:27">
      <c r="N701" s="125"/>
      <c r="R701" s="125"/>
      <c r="S701" s="125"/>
      <c r="Z701" s="121"/>
      <c r="AA701" s="125"/>
    </row>
    <row r="702" spans="14:27">
      <c r="N702" s="125"/>
      <c r="R702" s="125"/>
      <c r="S702" s="125"/>
      <c r="Z702" s="121"/>
      <c r="AA702" s="125"/>
    </row>
    <row r="703" spans="14:27">
      <c r="N703" s="125"/>
      <c r="R703" s="125"/>
      <c r="S703" s="125"/>
      <c r="Z703" s="121"/>
      <c r="AA703" s="125"/>
    </row>
    <row r="704" spans="14:27">
      <c r="N704" s="125"/>
      <c r="R704" s="125"/>
      <c r="S704" s="125"/>
      <c r="Z704" s="121"/>
      <c r="AA704" s="125"/>
    </row>
    <row r="705" spans="14:27">
      <c r="N705" s="125"/>
      <c r="R705" s="125"/>
      <c r="S705" s="125"/>
      <c r="Z705" s="121"/>
      <c r="AA705" s="125"/>
    </row>
    <row r="706" spans="14:27">
      <c r="N706" s="125"/>
      <c r="R706" s="125"/>
      <c r="S706" s="125"/>
      <c r="Z706" s="121"/>
      <c r="AA706" s="125"/>
    </row>
    <row r="707" spans="14:27">
      <c r="N707" s="125"/>
      <c r="R707" s="125"/>
      <c r="S707" s="125"/>
      <c r="Z707" s="121"/>
      <c r="AA707" s="125"/>
    </row>
    <row r="708" spans="14:27">
      <c r="N708" s="125"/>
      <c r="R708" s="125"/>
      <c r="S708" s="125"/>
      <c r="Z708" s="121"/>
      <c r="AA708" s="125"/>
    </row>
    <row r="709" spans="14:27">
      <c r="N709" s="125"/>
      <c r="R709" s="125"/>
      <c r="S709" s="125"/>
      <c r="Z709" s="121"/>
      <c r="AA709" s="125"/>
    </row>
    <row r="710" spans="14:27">
      <c r="N710" s="125"/>
      <c r="R710" s="125"/>
      <c r="S710" s="125"/>
      <c r="Z710" s="121"/>
      <c r="AA710" s="125"/>
    </row>
    <row r="711" spans="14:27">
      <c r="N711" s="125"/>
      <c r="R711" s="125"/>
      <c r="S711" s="125"/>
      <c r="Z711" s="121"/>
      <c r="AA711" s="125"/>
    </row>
    <row r="712" spans="14:27">
      <c r="N712" s="125"/>
      <c r="R712" s="125"/>
      <c r="S712" s="125"/>
      <c r="Z712" s="121"/>
      <c r="AA712" s="125"/>
    </row>
    <row r="713" spans="14:27">
      <c r="N713" s="125"/>
      <c r="R713" s="125"/>
      <c r="S713" s="125"/>
      <c r="Z713" s="121"/>
      <c r="AA713" s="125"/>
    </row>
    <row r="714" spans="14:27">
      <c r="N714" s="125"/>
      <c r="R714" s="125"/>
      <c r="S714" s="125"/>
      <c r="Z714" s="121"/>
      <c r="AA714" s="125"/>
    </row>
    <row r="715" spans="14:27">
      <c r="N715" s="125"/>
      <c r="R715" s="125"/>
      <c r="S715" s="125"/>
      <c r="Z715" s="121"/>
      <c r="AA715" s="125"/>
    </row>
    <row r="716" spans="14:27">
      <c r="N716" s="125"/>
      <c r="R716" s="125"/>
      <c r="S716" s="125"/>
      <c r="Z716" s="121"/>
      <c r="AA716" s="125"/>
    </row>
    <row r="717" spans="14:27">
      <c r="N717" s="125"/>
      <c r="R717" s="125"/>
      <c r="S717" s="125"/>
      <c r="Z717" s="121"/>
      <c r="AA717" s="125"/>
    </row>
    <row r="718" spans="14:27">
      <c r="N718" s="125"/>
      <c r="R718" s="125"/>
      <c r="S718" s="125"/>
      <c r="Z718" s="121"/>
      <c r="AA718" s="125"/>
    </row>
    <row r="719" spans="14:27">
      <c r="N719" s="125"/>
      <c r="R719" s="125"/>
      <c r="S719" s="125"/>
      <c r="Z719" s="121"/>
      <c r="AA719" s="125"/>
    </row>
    <row r="720" spans="14:27">
      <c r="N720" s="125"/>
      <c r="R720" s="125"/>
      <c r="S720" s="125"/>
      <c r="Z720" s="121"/>
      <c r="AA720" s="125"/>
    </row>
    <row r="721" spans="14:27">
      <c r="N721" s="125"/>
      <c r="R721" s="125"/>
      <c r="S721" s="125"/>
      <c r="Z721" s="121"/>
      <c r="AA721" s="125"/>
    </row>
    <row r="722" spans="14:27">
      <c r="N722" s="125"/>
      <c r="R722" s="125"/>
      <c r="S722" s="125"/>
      <c r="Z722" s="121"/>
      <c r="AA722" s="125"/>
    </row>
    <row r="723" spans="14:27">
      <c r="N723" s="125"/>
      <c r="R723" s="125"/>
      <c r="S723" s="125"/>
      <c r="Z723" s="121"/>
      <c r="AA723" s="125"/>
    </row>
    <row r="724" spans="14:27">
      <c r="N724" s="125"/>
      <c r="R724" s="125"/>
      <c r="S724" s="125"/>
      <c r="Z724" s="121"/>
      <c r="AA724" s="125"/>
    </row>
    <row r="725" spans="14:27">
      <c r="N725" s="125"/>
      <c r="R725" s="125"/>
      <c r="S725" s="125"/>
      <c r="Z725" s="121"/>
      <c r="AA725" s="125"/>
    </row>
    <row r="726" spans="14:27">
      <c r="N726" s="125"/>
      <c r="R726" s="125"/>
      <c r="S726" s="125"/>
      <c r="Z726" s="121"/>
      <c r="AA726" s="125"/>
    </row>
    <row r="727" spans="14:27">
      <c r="N727" s="125"/>
      <c r="R727" s="125"/>
      <c r="S727" s="125"/>
      <c r="Z727" s="121"/>
      <c r="AA727" s="125"/>
    </row>
    <row r="728" spans="14:27">
      <c r="N728" s="125"/>
      <c r="R728" s="125"/>
      <c r="S728" s="125"/>
      <c r="Z728" s="121"/>
      <c r="AA728" s="125"/>
    </row>
    <row r="729" spans="14:27">
      <c r="N729" s="125"/>
      <c r="R729" s="125"/>
      <c r="S729" s="125"/>
      <c r="Z729" s="121"/>
      <c r="AA729" s="125"/>
    </row>
    <row r="730" spans="14:27">
      <c r="N730" s="125"/>
      <c r="R730" s="125"/>
      <c r="S730" s="125"/>
      <c r="Z730" s="121"/>
      <c r="AA730" s="125"/>
    </row>
    <row r="731" spans="14:27">
      <c r="N731" s="125"/>
      <c r="R731" s="125"/>
      <c r="S731" s="125"/>
      <c r="Z731" s="121"/>
      <c r="AA731" s="125"/>
    </row>
    <row r="732" spans="14:27">
      <c r="N732" s="125"/>
      <c r="R732" s="125"/>
      <c r="S732" s="125"/>
      <c r="Z732" s="121"/>
      <c r="AA732" s="125"/>
    </row>
    <row r="733" spans="14:27">
      <c r="N733" s="125"/>
      <c r="R733" s="125"/>
      <c r="S733" s="125"/>
      <c r="Z733" s="121"/>
      <c r="AA733" s="125"/>
    </row>
    <row r="734" spans="14:27">
      <c r="N734" s="125"/>
      <c r="R734" s="125"/>
      <c r="S734" s="125"/>
      <c r="Z734" s="121"/>
      <c r="AA734" s="125"/>
    </row>
    <row r="735" spans="14:27">
      <c r="N735" s="125"/>
      <c r="R735" s="125"/>
      <c r="S735" s="125"/>
      <c r="Z735" s="121"/>
      <c r="AA735" s="125"/>
    </row>
    <row r="736" spans="14:27">
      <c r="N736" s="125"/>
      <c r="R736" s="125"/>
      <c r="S736" s="125"/>
      <c r="Z736" s="121"/>
      <c r="AA736" s="125"/>
    </row>
    <row r="737" spans="14:27">
      <c r="N737" s="125"/>
      <c r="R737" s="125"/>
      <c r="S737" s="125"/>
      <c r="Z737" s="121"/>
      <c r="AA737" s="125"/>
    </row>
    <row r="738" spans="14:27">
      <c r="N738" s="125"/>
      <c r="R738" s="125"/>
      <c r="S738" s="125"/>
      <c r="Z738" s="121"/>
      <c r="AA738" s="125"/>
    </row>
    <row r="739" spans="14:27">
      <c r="N739" s="125"/>
      <c r="R739" s="125"/>
      <c r="S739" s="125"/>
      <c r="Z739" s="121"/>
      <c r="AA739" s="125"/>
    </row>
    <row r="740" spans="14:27">
      <c r="N740" s="125"/>
      <c r="R740" s="125"/>
      <c r="S740" s="125"/>
      <c r="Z740" s="121"/>
      <c r="AA740" s="125"/>
    </row>
    <row r="741" spans="14:27">
      <c r="N741" s="125"/>
      <c r="R741" s="125"/>
      <c r="S741" s="125"/>
      <c r="Z741" s="121"/>
      <c r="AA741" s="125"/>
    </row>
    <row r="742" spans="14:27">
      <c r="N742" s="125"/>
      <c r="R742" s="125"/>
      <c r="S742" s="125"/>
      <c r="Z742" s="121"/>
      <c r="AA742" s="125"/>
    </row>
    <row r="743" spans="14:27">
      <c r="N743" s="125"/>
      <c r="R743" s="125"/>
      <c r="S743" s="125"/>
      <c r="Z743" s="121"/>
      <c r="AA743" s="125"/>
    </row>
    <row r="744" spans="14:27">
      <c r="N744" s="125"/>
      <c r="R744" s="125"/>
      <c r="S744" s="125"/>
      <c r="Z744" s="121"/>
      <c r="AA744" s="125"/>
    </row>
    <row r="745" spans="14:27">
      <c r="N745" s="125"/>
      <c r="R745" s="125"/>
      <c r="S745" s="125"/>
      <c r="Z745" s="121"/>
      <c r="AA745" s="125"/>
    </row>
    <row r="746" spans="14:27">
      <c r="N746" s="125"/>
      <c r="R746" s="125"/>
      <c r="S746" s="125"/>
      <c r="Z746" s="121"/>
      <c r="AA746" s="125"/>
    </row>
    <row r="747" spans="14:27">
      <c r="N747" s="125"/>
      <c r="R747" s="125"/>
      <c r="S747" s="125"/>
      <c r="Z747" s="121"/>
      <c r="AA747" s="125"/>
    </row>
    <row r="748" spans="14:27">
      <c r="N748" s="125"/>
      <c r="R748" s="125"/>
      <c r="S748" s="125"/>
      <c r="Z748" s="121"/>
      <c r="AA748" s="125"/>
    </row>
    <row r="749" spans="14:27">
      <c r="N749" s="125"/>
      <c r="R749" s="125"/>
      <c r="S749" s="125"/>
      <c r="Z749" s="121"/>
      <c r="AA749" s="125"/>
    </row>
    <row r="750" spans="14:27">
      <c r="N750" s="125"/>
      <c r="R750" s="125"/>
      <c r="S750" s="125"/>
      <c r="Z750" s="121"/>
      <c r="AA750" s="125"/>
    </row>
    <row r="751" spans="14:27">
      <c r="N751" s="125"/>
      <c r="R751" s="125"/>
      <c r="S751" s="125"/>
      <c r="Z751" s="121"/>
      <c r="AA751" s="125"/>
    </row>
    <row r="752" spans="14:27">
      <c r="N752" s="125"/>
      <c r="R752" s="125"/>
      <c r="S752" s="125"/>
      <c r="Z752" s="121"/>
      <c r="AA752" s="125"/>
    </row>
    <row r="753" spans="14:27">
      <c r="N753" s="125"/>
      <c r="R753" s="125"/>
      <c r="S753" s="125"/>
      <c r="Z753" s="121"/>
      <c r="AA753" s="125"/>
    </row>
    <row r="754" spans="14:27">
      <c r="N754" s="125"/>
      <c r="R754" s="125"/>
      <c r="S754" s="125"/>
      <c r="Z754" s="121"/>
      <c r="AA754" s="125"/>
    </row>
    <row r="755" spans="14:27">
      <c r="N755" s="125"/>
      <c r="R755" s="125"/>
      <c r="S755" s="125"/>
      <c r="Z755" s="121"/>
      <c r="AA755" s="125"/>
    </row>
    <row r="756" spans="14:27">
      <c r="N756" s="125"/>
      <c r="R756" s="125"/>
      <c r="S756" s="125"/>
      <c r="Z756" s="121"/>
      <c r="AA756" s="125"/>
    </row>
    <row r="757" spans="14:27">
      <c r="N757" s="125"/>
      <c r="R757" s="125"/>
      <c r="S757" s="125"/>
      <c r="Z757" s="121"/>
      <c r="AA757" s="125"/>
    </row>
    <row r="758" spans="14:27">
      <c r="N758" s="125"/>
      <c r="R758" s="125"/>
      <c r="S758" s="125"/>
      <c r="Z758" s="121"/>
      <c r="AA758" s="125"/>
    </row>
    <row r="759" spans="14:27">
      <c r="N759" s="125"/>
      <c r="R759" s="125"/>
      <c r="S759" s="125"/>
      <c r="Z759" s="121"/>
      <c r="AA759" s="125"/>
    </row>
    <row r="760" spans="14:27">
      <c r="N760" s="125"/>
      <c r="R760" s="125"/>
      <c r="S760" s="125"/>
      <c r="Z760" s="121"/>
      <c r="AA760" s="125"/>
    </row>
    <row r="761" spans="14:27">
      <c r="N761" s="125"/>
      <c r="R761" s="125"/>
      <c r="S761" s="125"/>
      <c r="Z761" s="121"/>
      <c r="AA761" s="125"/>
    </row>
    <row r="762" spans="14:27">
      <c r="N762" s="125"/>
      <c r="R762" s="125"/>
      <c r="S762" s="125"/>
      <c r="Z762" s="121"/>
      <c r="AA762" s="125"/>
    </row>
    <row r="763" spans="14:27">
      <c r="N763" s="125"/>
      <c r="R763" s="125"/>
      <c r="S763" s="125"/>
      <c r="Z763" s="121"/>
      <c r="AA763" s="125"/>
    </row>
    <row r="764" spans="14:27">
      <c r="N764" s="125"/>
      <c r="R764" s="125"/>
      <c r="S764" s="125"/>
      <c r="Z764" s="121"/>
      <c r="AA764" s="125"/>
    </row>
    <row r="765" spans="14:27">
      <c r="N765" s="125"/>
      <c r="R765" s="125"/>
      <c r="S765" s="125"/>
      <c r="Z765" s="121"/>
      <c r="AA765" s="125"/>
    </row>
    <row r="766" spans="14:27">
      <c r="N766" s="125"/>
      <c r="R766" s="125"/>
      <c r="S766" s="125"/>
      <c r="Z766" s="121"/>
      <c r="AA766" s="125"/>
    </row>
    <row r="767" spans="14:27">
      <c r="N767" s="125"/>
      <c r="R767" s="125"/>
      <c r="S767" s="125"/>
      <c r="Z767" s="121"/>
      <c r="AA767" s="125"/>
    </row>
    <row r="768" spans="14:27">
      <c r="N768" s="125"/>
      <c r="R768" s="125"/>
      <c r="S768" s="125"/>
      <c r="Z768" s="121"/>
      <c r="AA768" s="125"/>
    </row>
    <row r="769" spans="14:27">
      <c r="N769" s="125"/>
      <c r="R769" s="125"/>
      <c r="S769" s="125"/>
      <c r="Z769" s="121"/>
      <c r="AA769" s="125"/>
    </row>
    <row r="770" spans="14:27">
      <c r="N770" s="125"/>
      <c r="R770" s="125"/>
      <c r="S770" s="125"/>
      <c r="Z770" s="121"/>
      <c r="AA770" s="125"/>
    </row>
    <row r="771" spans="14:27">
      <c r="N771" s="125"/>
      <c r="R771" s="125"/>
      <c r="S771" s="125"/>
      <c r="Z771" s="121"/>
      <c r="AA771" s="125"/>
    </row>
    <row r="772" spans="14:27">
      <c r="N772" s="125"/>
      <c r="R772" s="125"/>
      <c r="S772" s="125"/>
      <c r="Z772" s="121"/>
      <c r="AA772" s="125"/>
    </row>
    <row r="773" spans="14:27">
      <c r="N773" s="125"/>
      <c r="R773" s="125"/>
      <c r="S773" s="125"/>
      <c r="Z773" s="121"/>
      <c r="AA773" s="125"/>
    </row>
    <row r="774" spans="14:27">
      <c r="N774" s="125"/>
      <c r="R774" s="125"/>
      <c r="S774" s="125"/>
      <c r="Z774" s="121"/>
      <c r="AA774" s="125"/>
    </row>
    <row r="775" spans="14:27">
      <c r="N775" s="125"/>
      <c r="R775" s="125"/>
      <c r="S775" s="125"/>
      <c r="Z775" s="121"/>
      <c r="AA775" s="125"/>
    </row>
    <row r="776" spans="14:27">
      <c r="N776" s="125"/>
      <c r="R776" s="125"/>
      <c r="S776" s="125"/>
      <c r="Z776" s="121"/>
      <c r="AA776" s="125"/>
    </row>
    <row r="777" spans="14:27">
      <c r="N777" s="125"/>
      <c r="R777" s="125"/>
      <c r="S777" s="125"/>
      <c r="Z777" s="121"/>
      <c r="AA777" s="125"/>
    </row>
    <row r="778" spans="14:27">
      <c r="N778" s="125"/>
      <c r="R778" s="125"/>
      <c r="S778" s="125"/>
      <c r="Z778" s="121"/>
      <c r="AA778" s="125"/>
    </row>
    <row r="779" spans="14:27">
      <c r="N779" s="125"/>
      <c r="R779" s="125"/>
      <c r="S779" s="125"/>
      <c r="Z779" s="121"/>
      <c r="AA779" s="125"/>
    </row>
    <row r="780" spans="14:27">
      <c r="N780" s="125"/>
      <c r="R780" s="125"/>
      <c r="S780" s="125"/>
      <c r="Z780" s="121"/>
      <c r="AA780" s="125"/>
    </row>
    <row r="781" spans="14:27">
      <c r="N781" s="125"/>
      <c r="R781" s="125"/>
      <c r="S781" s="125"/>
      <c r="Z781" s="121"/>
      <c r="AA781" s="125"/>
    </row>
    <row r="782" spans="14:27">
      <c r="N782" s="125"/>
      <c r="R782" s="125"/>
      <c r="S782" s="125"/>
      <c r="Z782" s="121"/>
      <c r="AA782" s="125"/>
    </row>
    <row r="783" spans="14:27">
      <c r="N783" s="125"/>
      <c r="R783" s="125"/>
      <c r="S783" s="125"/>
      <c r="Z783" s="121"/>
      <c r="AA783" s="125"/>
    </row>
    <row r="784" spans="14:27">
      <c r="N784" s="125"/>
      <c r="R784" s="125"/>
      <c r="S784" s="125"/>
      <c r="Z784" s="121"/>
      <c r="AA784" s="125"/>
    </row>
    <row r="785" spans="14:27">
      <c r="N785" s="125"/>
      <c r="R785" s="125"/>
      <c r="S785" s="125"/>
      <c r="Z785" s="121"/>
      <c r="AA785" s="125"/>
    </row>
    <row r="786" spans="14:27">
      <c r="N786" s="125"/>
      <c r="R786" s="125"/>
      <c r="S786" s="125"/>
      <c r="Z786" s="121"/>
      <c r="AA786" s="125"/>
    </row>
    <row r="787" spans="14:27">
      <c r="N787" s="125"/>
      <c r="R787" s="125"/>
      <c r="S787" s="125"/>
      <c r="Z787" s="121"/>
      <c r="AA787" s="125"/>
    </row>
    <row r="788" spans="14:27">
      <c r="N788" s="125"/>
      <c r="R788" s="125"/>
      <c r="S788" s="125"/>
      <c r="Z788" s="121"/>
      <c r="AA788" s="125"/>
    </row>
    <row r="789" spans="14:27">
      <c r="N789" s="125"/>
      <c r="R789" s="125"/>
      <c r="S789" s="125"/>
      <c r="Z789" s="121"/>
      <c r="AA789" s="125"/>
    </row>
    <row r="790" spans="14:27">
      <c r="N790" s="125"/>
      <c r="R790" s="125"/>
      <c r="S790" s="125"/>
      <c r="Z790" s="121"/>
      <c r="AA790" s="125"/>
    </row>
    <row r="791" spans="14:27">
      <c r="N791" s="125"/>
      <c r="R791" s="125"/>
      <c r="S791" s="125"/>
      <c r="Z791" s="121"/>
      <c r="AA791" s="125"/>
    </row>
    <row r="792" spans="14:27">
      <c r="N792" s="125"/>
      <c r="R792" s="125"/>
      <c r="S792" s="125"/>
      <c r="Z792" s="121"/>
      <c r="AA792" s="125"/>
    </row>
    <row r="793" spans="14:27">
      <c r="N793" s="125"/>
      <c r="R793" s="125"/>
      <c r="S793" s="125"/>
      <c r="Z793" s="121"/>
      <c r="AA793" s="125"/>
    </row>
    <row r="794" spans="14:27">
      <c r="N794" s="125"/>
      <c r="R794" s="125"/>
      <c r="S794" s="125"/>
      <c r="Z794" s="121"/>
      <c r="AA794" s="125"/>
    </row>
    <row r="795" spans="14:27">
      <c r="N795" s="125"/>
      <c r="R795" s="125"/>
      <c r="S795" s="125"/>
      <c r="Z795" s="121"/>
      <c r="AA795" s="125"/>
    </row>
    <row r="796" spans="14:27">
      <c r="N796" s="125"/>
      <c r="R796" s="125"/>
      <c r="S796" s="125"/>
      <c r="Z796" s="121"/>
      <c r="AA796" s="125"/>
    </row>
    <row r="797" spans="14:27">
      <c r="N797" s="125"/>
      <c r="R797" s="125"/>
      <c r="S797" s="125"/>
      <c r="Z797" s="121"/>
      <c r="AA797" s="125"/>
    </row>
    <row r="798" spans="14:27">
      <c r="N798" s="125"/>
      <c r="R798" s="125"/>
      <c r="S798" s="125"/>
      <c r="Z798" s="121"/>
      <c r="AA798" s="125"/>
    </row>
    <row r="799" spans="14:27">
      <c r="N799" s="125"/>
      <c r="R799" s="125"/>
      <c r="S799" s="125"/>
      <c r="Z799" s="121"/>
      <c r="AA799" s="125"/>
    </row>
    <row r="800" spans="14:27">
      <c r="N800" s="125"/>
      <c r="R800" s="125"/>
      <c r="S800" s="125"/>
      <c r="Z800" s="121"/>
      <c r="AA800" s="125"/>
    </row>
    <row r="801" spans="14:27">
      <c r="N801" s="125"/>
      <c r="R801" s="125"/>
      <c r="S801" s="125"/>
      <c r="Z801" s="121"/>
      <c r="AA801" s="125"/>
    </row>
    <row r="802" spans="14:27">
      <c r="N802" s="125"/>
      <c r="R802" s="125"/>
      <c r="S802" s="125"/>
      <c r="Z802" s="121"/>
      <c r="AA802" s="125"/>
    </row>
    <row r="803" spans="14:27">
      <c r="N803" s="125"/>
      <c r="R803" s="125"/>
      <c r="S803" s="125"/>
      <c r="Z803" s="121"/>
      <c r="AA803" s="125"/>
    </row>
    <row r="804" spans="14:27">
      <c r="N804" s="125"/>
      <c r="R804" s="125"/>
      <c r="S804" s="125"/>
      <c r="Z804" s="121"/>
      <c r="AA804" s="125"/>
    </row>
    <row r="805" spans="14:27">
      <c r="N805" s="125"/>
      <c r="R805" s="125"/>
      <c r="S805" s="125"/>
      <c r="Z805" s="121"/>
      <c r="AA805" s="125"/>
    </row>
    <row r="806" spans="14:27">
      <c r="N806" s="125"/>
      <c r="R806" s="125"/>
      <c r="S806" s="125"/>
      <c r="Z806" s="121"/>
      <c r="AA806" s="125"/>
    </row>
    <row r="807" spans="14:27">
      <c r="N807" s="125"/>
      <c r="R807" s="125"/>
      <c r="S807" s="125"/>
      <c r="Z807" s="121"/>
      <c r="AA807" s="125"/>
    </row>
    <row r="808" spans="14:27">
      <c r="N808" s="125"/>
      <c r="R808" s="125"/>
      <c r="S808" s="125"/>
      <c r="Z808" s="121"/>
      <c r="AA808" s="125"/>
    </row>
    <row r="809" spans="14:27">
      <c r="N809" s="125"/>
      <c r="R809" s="125"/>
      <c r="S809" s="125"/>
      <c r="Z809" s="121"/>
      <c r="AA809" s="125"/>
    </row>
    <row r="810" spans="14:27">
      <c r="N810" s="125"/>
      <c r="R810" s="125"/>
      <c r="S810" s="125"/>
      <c r="Z810" s="121"/>
      <c r="AA810" s="125"/>
    </row>
    <row r="811" spans="14:27">
      <c r="N811" s="125"/>
      <c r="R811" s="125"/>
      <c r="S811" s="125"/>
      <c r="Z811" s="121"/>
      <c r="AA811" s="125"/>
    </row>
    <row r="812" spans="14:27">
      <c r="N812" s="125"/>
      <c r="R812" s="125"/>
      <c r="S812" s="125"/>
      <c r="Z812" s="121"/>
      <c r="AA812" s="125"/>
    </row>
    <row r="813" spans="14:27">
      <c r="N813" s="125"/>
      <c r="R813" s="125"/>
      <c r="S813" s="125"/>
      <c r="Z813" s="121"/>
      <c r="AA813" s="125"/>
    </row>
    <row r="814" spans="14:27">
      <c r="N814" s="125"/>
      <c r="R814" s="125"/>
      <c r="S814" s="125"/>
      <c r="Z814" s="121"/>
      <c r="AA814" s="125"/>
    </row>
    <row r="815" spans="14:27">
      <c r="Z815" s="121"/>
    </row>
    <row r="816" spans="14:27">
      <c r="Z816" s="121"/>
    </row>
    <row r="817" spans="26:26">
      <c r="Z817" s="121"/>
    </row>
    <row r="818" spans="26:26">
      <c r="Z818" s="121"/>
    </row>
    <row r="819" spans="26:26">
      <c r="Z819" s="121"/>
    </row>
    <row r="820" spans="26:26">
      <c r="Z820" s="121"/>
    </row>
    <row r="821" spans="26:26">
      <c r="Z821" s="121"/>
    </row>
    <row r="822" spans="26:26">
      <c r="Z822" s="121"/>
    </row>
    <row r="823" spans="26:26">
      <c r="Z823" s="121"/>
    </row>
    <row r="824" spans="26:26">
      <c r="Z824" s="121"/>
    </row>
    <row r="825" spans="26:26">
      <c r="Z825" s="121"/>
    </row>
    <row r="826" spans="26:26">
      <c r="Z826" s="121"/>
    </row>
    <row r="827" spans="26:26">
      <c r="Z827" s="121"/>
    </row>
    <row r="828" spans="26:26">
      <c r="Z828" s="121"/>
    </row>
    <row r="829" spans="26:26">
      <c r="Z829" s="121"/>
    </row>
    <row r="830" spans="26:26">
      <c r="Z830" s="121"/>
    </row>
    <row r="831" spans="26:26">
      <c r="Z831" s="121"/>
    </row>
    <row r="832" spans="26:26">
      <c r="Z832" s="121"/>
    </row>
    <row r="833" spans="26:26">
      <c r="Z833" s="121"/>
    </row>
    <row r="834" spans="26:26">
      <c r="Z834" s="121"/>
    </row>
    <row r="835" spans="26:26">
      <c r="Z835" s="121"/>
    </row>
    <row r="836" spans="26:26">
      <c r="Z836" s="121"/>
    </row>
    <row r="837" spans="26:26">
      <c r="Z837" s="121"/>
    </row>
    <row r="838" spans="26:26">
      <c r="Z838" s="121"/>
    </row>
    <row r="839" spans="26:26">
      <c r="Z839" s="121"/>
    </row>
    <row r="840" spans="26:26">
      <c r="Z840" s="121"/>
    </row>
    <row r="841" spans="26:26">
      <c r="Z841" s="121"/>
    </row>
    <row r="842" spans="26:26">
      <c r="Z842" s="121"/>
    </row>
    <row r="843" spans="26:26">
      <c r="Z843" s="121"/>
    </row>
    <row r="844" spans="26:26">
      <c r="Z844" s="121"/>
    </row>
    <row r="845" spans="26:26">
      <c r="Z845" s="121"/>
    </row>
    <row r="846" spans="26:26">
      <c r="Z846" s="121"/>
    </row>
    <row r="847" spans="26:26">
      <c r="Z847" s="121"/>
    </row>
    <row r="848" spans="26:26">
      <c r="Z848" s="121"/>
    </row>
    <row r="849" spans="26:26">
      <c r="Z849" s="121"/>
    </row>
    <row r="850" spans="26:26">
      <c r="Z850" s="121"/>
    </row>
    <row r="851" spans="26:26">
      <c r="Z851" s="121"/>
    </row>
    <row r="852" spans="26:26">
      <c r="Z852" s="121"/>
    </row>
    <row r="853" spans="26:26">
      <c r="Z853" s="121"/>
    </row>
    <row r="854" spans="26:26">
      <c r="Z854" s="121"/>
    </row>
    <row r="855" spans="26:26">
      <c r="Z855" s="121"/>
    </row>
    <row r="856" spans="26:26">
      <c r="Z856" s="121"/>
    </row>
    <row r="857" spans="26:26">
      <c r="Z857" s="121"/>
    </row>
    <row r="858" spans="26:26">
      <c r="Z858" s="121"/>
    </row>
    <row r="859" spans="26:26">
      <c r="Z859" s="121"/>
    </row>
    <row r="860" spans="26:26">
      <c r="Z860" s="121"/>
    </row>
    <row r="861" spans="26:26">
      <c r="Z861" s="121"/>
    </row>
    <row r="862" spans="26:26">
      <c r="Z862" s="121"/>
    </row>
    <row r="863" spans="26:26">
      <c r="Z863" s="121"/>
    </row>
    <row r="864" spans="26:26">
      <c r="Z864" s="121"/>
    </row>
    <row r="865" spans="26:26">
      <c r="Z865" s="121"/>
    </row>
    <row r="866" spans="26:26">
      <c r="Z866" s="121"/>
    </row>
    <row r="867" spans="26:26">
      <c r="Z867" s="121"/>
    </row>
    <row r="868" spans="26:26">
      <c r="Z868" s="121"/>
    </row>
    <row r="869" spans="26:26">
      <c r="Z869" s="121"/>
    </row>
    <row r="870" spans="26:26">
      <c r="Z870" s="121"/>
    </row>
    <row r="871" spans="26:26">
      <c r="Z871" s="121"/>
    </row>
    <row r="872" spans="26:26">
      <c r="Z872" s="121"/>
    </row>
    <row r="873" spans="26:26">
      <c r="Z873" s="121"/>
    </row>
    <row r="874" spans="26:26">
      <c r="Z874" s="121"/>
    </row>
    <row r="875" spans="26:26">
      <c r="Z875" s="121"/>
    </row>
    <row r="876" spans="26:26">
      <c r="Z876" s="121"/>
    </row>
    <row r="877" spans="26:26">
      <c r="Z877" s="121"/>
    </row>
    <row r="878" spans="26:26">
      <c r="Z878" s="121"/>
    </row>
    <row r="879" spans="26:26">
      <c r="Z879" s="121"/>
    </row>
    <row r="880" spans="26:26">
      <c r="Z880" s="121"/>
    </row>
    <row r="881" spans="26:26">
      <c r="Z881" s="121"/>
    </row>
    <row r="882" spans="26:26">
      <c r="Z882" s="121"/>
    </row>
    <row r="883" spans="26:26">
      <c r="Z883" s="121"/>
    </row>
    <row r="884" spans="26:26">
      <c r="Z884" s="121"/>
    </row>
    <row r="885" spans="26:26">
      <c r="Z885" s="121"/>
    </row>
    <row r="886" spans="26:26">
      <c r="Z886" s="121"/>
    </row>
    <row r="887" spans="26:26">
      <c r="Z887" s="121"/>
    </row>
    <row r="888" spans="26:26">
      <c r="Z888" s="121"/>
    </row>
    <row r="889" spans="26:26">
      <c r="Z889" s="121"/>
    </row>
    <row r="890" spans="26:26">
      <c r="Z890" s="121"/>
    </row>
    <row r="891" spans="26:26">
      <c r="Z891" s="121"/>
    </row>
    <row r="892" spans="26:26">
      <c r="Z892" s="121"/>
    </row>
    <row r="893" spans="26:26">
      <c r="Z893" s="121"/>
    </row>
    <row r="894" spans="26:26">
      <c r="Z894" s="121"/>
    </row>
    <row r="895" spans="26:26">
      <c r="Z895" s="121"/>
    </row>
    <row r="896" spans="26:26">
      <c r="Z896" s="121"/>
    </row>
    <row r="897" spans="26:26">
      <c r="Z897" s="121"/>
    </row>
    <row r="898" spans="26:26">
      <c r="Z898" s="121"/>
    </row>
    <row r="899" spans="26:26">
      <c r="Z899" s="121"/>
    </row>
    <row r="900" spans="26:26">
      <c r="Z900" s="121"/>
    </row>
    <row r="901" spans="26:26">
      <c r="Z901" s="121"/>
    </row>
    <row r="902" spans="26:26">
      <c r="Z902" s="121"/>
    </row>
    <row r="903" spans="26:26">
      <c r="Z903" s="121"/>
    </row>
    <row r="904" spans="26:26">
      <c r="Z904" s="121"/>
    </row>
    <row r="905" spans="26:26">
      <c r="Z905" s="121"/>
    </row>
    <row r="906" spans="26:26">
      <c r="Z906" s="121"/>
    </row>
    <row r="907" spans="26:26">
      <c r="Z907" s="121"/>
    </row>
    <row r="908" spans="26:26">
      <c r="Z908" s="121"/>
    </row>
    <row r="909" spans="26:26">
      <c r="Z909" s="121"/>
    </row>
    <row r="910" spans="26:26">
      <c r="Z910" s="121"/>
    </row>
    <row r="911" spans="26:26">
      <c r="Z911" s="121"/>
    </row>
    <row r="912" spans="26:26">
      <c r="Z912" s="121"/>
    </row>
    <row r="913" spans="26:26">
      <c r="Z913" s="121"/>
    </row>
    <row r="914" spans="26:26">
      <c r="Z914" s="121"/>
    </row>
    <row r="915" spans="26:26">
      <c r="Z915" s="121"/>
    </row>
    <row r="916" spans="26:26">
      <c r="Z916" s="121"/>
    </row>
    <row r="917" spans="26:26">
      <c r="Z917" s="121"/>
    </row>
    <row r="918" spans="26:26">
      <c r="Z918" s="121"/>
    </row>
    <row r="919" spans="26:26">
      <c r="Z919" s="121"/>
    </row>
    <row r="920" spans="26:26">
      <c r="Z920" s="121"/>
    </row>
    <row r="921" spans="26:26">
      <c r="Z921" s="121"/>
    </row>
    <row r="922" spans="26:26">
      <c r="Z922" s="121"/>
    </row>
    <row r="923" spans="26:26">
      <c r="Z923" s="121"/>
    </row>
    <row r="924" spans="26:26">
      <c r="Z924" s="121"/>
    </row>
    <row r="925" spans="26:26">
      <c r="Z925" s="121"/>
    </row>
    <row r="926" spans="26:26">
      <c r="Z926" s="121"/>
    </row>
    <row r="927" spans="26:26">
      <c r="Z927" s="121"/>
    </row>
    <row r="928" spans="26:26">
      <c r="Z928" s="121"/>
    </row>
    <row r="929" spans="26:26">
      <c r="Z929" s="121"/>
    </row>
    <row r="930" spans="26:26">
      <c r="Z930" s="121"/>
    </row>
    <row r="931" spans="26:26">
      <c r="Z931" s="121"/>
    </row>
    <row r="932" spans="26:26">
      <c r="Z932" s="121"/>
    </row>
    <row r="933" spans="26:26">
      <c r="Z933" s="121"/>
    </row>
    <row r="934" spans="26:26">
      <c r="Z934" s="121"/>
    </row>
    <row r="935" spans="26:26">
      <c r="Z935" s="121"/>
    </row>
    <row r="936" spans="26:26">
      <c r="Z936" s="121"/>
    </row>
    <row r="937" spans="26:26">
      <c r="Z937" s="121"/>
    </row>
    <row r="938" spans="26:26">
      <c r="Z938" s="121"/>
    </row>
    <row r="939" spans="26:26">
      <c r="Z939" s="121"/>
    </row>
    <row r="940" spans="26:26">
      <c r="Z940" s="121"/>
    </row>
    <row r="941" spans="26:26">
      <c r="Z941" s="121"/>
    </row>
    <row r="942" spans="26:26">
      <c r="Z942" s="121"/>
    </row>
    <row r="943" spans="26:26">
      <c r="Z943" s="121"/>
    </row>
    <row r="944" spans="26:26">
      <c r="Z944" s="121"/>
    </row>
    <row r="945" spans="26:26">
      <c r="Z945" s="121"/>
    </row>
    <row r="946" spans="26:26">
      <c r="Z946" s="121"/>
    </row>
    <row r="947" spans="26:26">
      <c r="Z947" s="121"/>
    </row>
    <row r="948" spans="26:26">
      <c r="Z948" s="121"/>
    </row>
    <row r="949" spans="26:26">
      <c r="Z949" s="121"/>
    </row>
    <row r="950" spans="26:26">
      <c r="Z950" s="121"/>
    </row>
    <row r="951" spans="26:26">
      <c r="Z951" s="121"/>
    </row>
    <row r="952" spans="26:26">
      <c r="Z952" s="121"/>
    </row>
    <row r="953" spans="26:26">
      <c r="Z953" s="121"/>
    </row>
    <row r="954" spans="26:26">
      <c r="Z954" s="121"/>
    </row>
    <row r="955" spans="26:26">
      <c r="Z955" s="121"/>
    </row>
    <row r="956" spans="26:26">
      <c r="Z956" s="121"/>
    </row>
    <row r="957" spans="26:26">
      <c r="Z957" s="121"/>
    </row>
    <row r="958" spans="26:26">
      <c r="Z958" s="121"/>
    </row>
    <row r="959" spans="26:26">
      <c r="Z959" s="121"/>
    </row>
    <row r="960" spans="26:26">
      <c r="Z960" s="121"/>
    </row>
    <row r="961" spans="26:26">
      <c r="Z961" s="121"/>
    </row>
    <row r="962" spans="26:26">
      <c r="Z962" s="121"/>
    </row>
    <row r="963" spans="26:26">
      <c r="Z963" s="121"/>
    </row>
    <row r="964" spans="26:26">
      <c r="Z964" s="121"/>
    </row>
    <row r="965" spans="26:26">
      <c r="Z965" s="121"/>
    </row>
    <row r="966" spans="26:26">
      <c r="Z966" s="121"/>
    </row>
    <row r="967" spans="26:26">
      <c r="Z967" s="121"/>
    </row>
    <row r="968" spans="26:26">
      <c r="Z968" s="121"/>
    </row>
    <row r="969" spans="26:26">
      <c r="Z969" s="121"/>
    </row>
    <row r="970" spans="26:26">
      <c r="Z970" s="121"/>
    </row>
    <row r="971" spans="26:26">
      <c r="Z971" s="121"/>
    </row>
    <row r="972" spans="26:26">
      <c r="Z972" s="121"/>
    </row>
    <row r="973" spans="26:26">
      <c r="Z973" s="121"/>
    </row>
    <row r="974" spans="26:26">
      <c r="Z974" s="121"/>
    </row>
    <row r="975" spans="26:26">
      <c r="Z975" s="121"/>
    </row>
    <row r="976" spans="26:26">
      <c r="Z976" s="121"/>
    </row>
    <row r="977" spans="26:26">
      <c r="Z977" s="121"/>
    </row>
    <row r="978" spans="26:26">
      <c r="Z978" s="121"/>
    </row>
    <row r="979" spans="26:26">
      <c r="Z979" s="121"/>
    </row>
    <row r="980" spans="26:26">
      <c r="Z980" s="121"/>
    </row>
    <row r="981" spans="26:26">
      <c r="Z981" s="121"/>
    </row>
    <row r="982" spans="26:26">
      <c r="Z982" s="121"/>
    </row>
    <row r="983" spans="26:26">
      <c r="Z983" s="121"/>
    </row>
    <row r="984" spans="26:26">
      <c r="Z984" s="121"/>
    </row>
    <row r="985" spans="26:26">
      <c r="Z985" s="121"/>
    </row>
    <row r="986" spans="26:26">
      <c r="Z986" s="121"/>
    </row>
    <row r="987" spans="26:26">
      <c r="Z987" s="121"/>
    </row>
    <row r="988" spans="26:26">
      <c r="Z988" s="121"/>
    </row>
    <row r="989" spans="26:26">
      <c r="Z989" s="121"/>
    </row>
    <row r="990" spans="26:26">
      <c r="Z990" s="121"/>
    </row>
    <row r="991" spans="26:26">
      <c r="Z991" s="121"/>
    </row>
    <row r="992" spans="26:26">
      <c r="Z992" s="121"/>
    </row>
    <row r="993" spans="26:26">
      <c r="Z993" s="121"/>
    </row>
    <row r="994" spans="26:26">
      <c r="Z994" s="121"/>
    </row>
    <row r="995" spans="26:26">
      <c r="Z995" s="121"/>
    </row>
    <row r="996" spans="26:26">
      <c r="Z996" s="121"/>
    </row>
    <row r="997" spans="26:26">
      <c r="Z997" s="121"/>
    </row>
    <row r="998" spans="26:26">
      <c r="Z998" s="121"/>
    </row>
    <row r="999" spans="26:26">
      <c r="Z999" s="121"/>
    </row>
    <row r="1000" spans="26:26">
      <c r="Z1000" s="121"/>
    </row>
    <row r="1001" spans="26:26">
      <c r="Z1001" s="121"/>
    </row>
    <row r="1002" spans="26:26">
      <c r="Z1002" s="121"/>
    </row>
    <row r="1003" spans="26:26">
      <c r="Z1003" s="121"/>
    </row>
    <row r="1004" spans="26:26">
      <c r="Z1004" s="121"/>
    </row>
    <row r="1005" spans="26:26">
      <c r="Z1005" s="121"/>
    </row>
    <row r="1006" spans="26:26">
      <c r="Z1006" s="121"/>
    </row>
    <row r="1007" spans="26:26">
      <c r="Z1007" s="121"/>
    </row>
    <row r="1008" spans="26:26">
      <c r="Z1008" s="121"/>
    </row>
    <row r="1009" spans="26:26">
      <c r="Z1009" s="121"/>
    </row>
    <row r="1010" spans="26:26">
      <c r="Z1010" s="121"/>
    </row>
    <row r="1011" spans="26:26">
      <c r="Z1011" s="121"/>
    </row>
    <row r="1012" spans="26:26">
      <c r="Z1012" s="121"/>
    </row>
    <row r="1013" spans="26:26">
      <c r="Z1013" s="121"/>
    </row>
    <row r="1014" spans="26:26">
      <c r="Z1014" s="121"/>
    </row>
    <row r="1015" spans="26:26">
      <c r="Z1015" s="121"/>
    </row>
    <row r="1016" spans="26:26">
      <c r="Z1016" s="121"/>
    </row>
    <row r="1017" spans="26:26">
      <c r="Z1017" s="121"/>
    </row>
  </sheetData>
  <sortState ref="A2:AC578">
    <sortCondition ref="C2:C578"/>
    <sortCondition ref="A2:A578"/>
    <sortCondition ref="H2:H578"/>
  </sortState>
  <phoneticPr fontId="0" type="noConversion"/>
  <printOptions horizontalCentered="1" verticalCentered="1"/>
  <pageMargins left="0.75" right="0.75" top="1" bottom="1" header="0.5" footer="0.5"/>
  <pageSetup paperSize="9" scale="38" fitToHeight="44" orientation="landscape" r:id="rId1"/>
  <headerFooter alignWithMargins="0">
    <oddHeader>&amp;CGovernadores Civis</oddHeader>
    <oddFooter>&amp;LMaria Antónia Almeida&amp;CPage &amp;P&amp;R&amp;D</oddFooter>
  </headerFooter>
</worksheet>
</file>

<file path=xl/worksheets/sheet2.xml><?xml version="1.0" encoding="utf-8"?>
<worksheet xmlns="http://schemas.openxmlformats.org/spreadsheetml/2006/main" xmlns:r="http://schemas.openxmlformats.org/officeDocument/2006/relationships">
  <dimension ref="A1:AA605"/>
  <sheetViews>
    <sheetView workbookViewId="0">
      <pane ySplit="1035" activePane="bottomLeft"/>
      <selection activeCell="M1" sqref="M1"/>
      <selection pane="bottomLeft" activeCell="G1" sqref="G1"/>
    </sheetView>
  </sheetViews>
  <sheetFormatPr defaultRowHeight="12.75"/>
  <cols>
    <col min="1" max="2" width="21.42578125" customWidth="1"/>
    <col min="3" max="3" width="19.28515625" customWidth="1"/>
    <col min="4" max="4" width="9.42578125" customWidth="1"/>
    <col min="5" max="6" width="9.7109375" customWidth="1"/>
    <col min="7" max="7" width="16.85546875" customWidth="1"/>
    <col min="8" max="8" width="10" customWidth="1"/>
    <col min="9" max="9" width="9.140625" customWidth="1"/>
    <col min="12" max="12" width="14.140625" customWidth="1"/>
    <col min="15" max="15" width="24.5703125" customWidth="1"/>
    <col min="20" max="20" width="15" customWidth="1"/>
    <col min="21" max="21" width="17.28515625" customWidth="1"/>
    <col min="25" max="25" width="21.85546875" customWidth="1"/>
  </cols>
  <sheetData>
    <row r="1" spans="1:27" ht="39" thickBot="1">
      <c r="A1" s="203" t="s">
        <v>945</v>
      </c>
      <c r="B1" s="202"/>
      <c r="C1" s="197" t="s">
        <v>2049</v>
      </c>
      <c r="D1" s="155" t="s">
        <v>2024</v>
      </c>
      <c r="E1" s="198" t="s">
        <v>2025</v>
      </c>
      <c r="F1" s="209"/>
      <c r="G1" s="197" t="s">
        <v>2050</v>
      </c>
      <c r="H1" s="155" t="s">
        <v>2024</v>
      </c>
      <c r="I1" s="198" t="s">
        <v>2025</v>
      </c>
      <c r="L1" s="204" t="s">
        <v>230</v>
      </c>
      <c r="M1" s="285" t="s">
        <v>2051</v>
      </c>
      <c r="O1" s="166" t="s">
        <v>2035</v>
      </c>
      <c r="P1" s="233" t="s">
        <v>2024</v>
      </c>
      <c r="Q1" s="234" t="s">
        <v>2025</v>
      </c>
      <c r="T1" s="220" t="s">
        <v>341</v>
      </c>
      <c r="U1" s="223" t="s">
        <v>2038</v>
      </c>
      <c r="V1" s="224"/>
      <c r="Y1" s="197" t="s">
        <v>776</v>
      </c>
      <c r="Z1" s="233" t="s">
        <v>2024</v>
      </c>
      <c r="AA1" s="234" t="s">
        <v>2025</v>
      </c>
    </row>
    <row r="2" spans="1:27" ht="25.5">
      <c r="A2" s="156" t="s">
        <v>247</v>
      </c>
      <c r="B2" s="181"/>
      <c r="C2" s="187" t="s">
        <v>403</v>
      </c>
      <c r="D2" s="24">
        <v>1</v>
      </c>
      <c r="E2" s="188">
        <f>(D2/144)*100</f>
        <v>0.69444444444444442</v>
      </c>
      <c r="F2" s="210"/>
      <c r="G2" s="163" t="s">
        <v>894</v>
      </c>
      <c r="H2" s="157">
        <v>3</v>
      </c>
      <c r="I2" s="199">
        <f>(H2/173)*100</f>
        <v>1.7341040462427744</v>
      </c>
      <c r="L2" s="157">
        <v>0.01</v>
      </c>
      <c r="M2">
        <v>4.28</v>
      </c>
      <c r="O2" s="163" t="s">
        <v>2027</v>
      </c>
      <c r="P2" s="164">
        <v>22</v>
      </c>
      <c r="Q2" s="165">
        <f>(P2/204)*100</f>
        <v>10.784313725490197</v>
      </c>
      <c r="T2" s="219">
        <v>22</v>
      </c>
      <c r="U2">
        <v>45.5</v>
      </c>
      <c r="Y2" s="156" t="s">
        <v>1552</v>
      </c>
      <c r="Z2">
        <v>62</v>
      </c>
      <c r="AA2" s="222">
        <f>(62/184)*100</f>
        <v>33.695652173913047</v>
      </c>
    </row>
    <row r="3" spans="1:27" ht="25.5">
      <c r="A3" s="130" t="s">
        <v>536</v>
      </c>
      <c r="B3" s="182"/>
      <c r="C3" s="189" t="s">
        <v>1253</v>
      </c>
      <c r="D3" s="131">
        <v>1</v>
      </c>
      <c r="E3" s="190">
        <f t="shared" ref="E3:E9" si="0">(D3/144)*100</f>
        <v>0.69444444444444442</v>
      </c>
      <c r="F3" s="211"/>
      <c r="G3" s="30" t="s">
        <v>422</v>
      </c>
      <c r="H3" s="13">
        <v>1</v>
      </c>
      <c r="I3" s="199">
        <f t="shared" ref="I3:I7" si="1">(H3/173)*100</f>
        <v>0.57803468208092479</v>
      </c>
      <c r="L3" s="158">
        <v>0.2</v>
      </c>
      <c r="O3" s="30" t="s">
        <v>2028</v>
      </c>
      <c r="P3" s="160">
        <v>38</v>
      </c>
      <c r="Q3" s="161">
        <f t="shared" ref="Q3:Q6" si="2">(P3/204)*100</f>
        <v>18.627450980392158</v>
      </c>
      <c r="T3" s="141">
        <f>44-14</f>
        <v>30</v>
      </c>
      <c r="Y3" s="52" t="s">
        <v>1552</v>
      </c>
    </row>
    <row r="4" spans="1:27" ht="51">
      <c r="A4" s="148" t="s">
        <v>530</v>
      </c>
      <c r="B4" s="183"/>
      <c r="C4" s="30" t="s">
        <v>1418</v>
      </c>
      <c r="D4" s="52">
        <v>66</v>
      </c>
      <c r="E4" s="190">
        <f t="shared" si="0"/>
        <v>45.833333333333329</v>
      </c>
      <c r="F4" s="211"/>
      <c r="G4" s="191" t="s">
        <v>631</v>
      </c>
      <c r="H4" s="143">
        <v>4</v>
      </c>
      <c r="I4" s="199">
        <f t="shared" si="1"/>
        <v>2.3121387283236992</v>
      </c>
      <c r="L4" s="141">
        <v>0.2</v>
      </c>
      <c r="O4" s="30" t="s">
        <v>2029</v>
      </c>
      <c r="P4" s="160">
        <v>59</v>
      </c>
      <c r="Q4" s="161">
        <f t="shared" si="2"/>
        <v>28.921568627450984</v>
      </c>
      <c r="T4" s="13">
        <v>30</v>
      </c>
      <c r="Y4" s="7" t="s">
        <v>1552</v>
      </c>
    </row>
    <row r="5" spans="1:27" ht="25.5">
      <c r="A5" s="7" t="s">
        <v>999</v>
      </c>
      <c r="B5" s="184"/>
      <c r="C5" s="30" t="s">
        <v>1593</v>
      </c>
      <c r="D5" s="13">
        <v>16</v>
      </c>
      <c r="E5" s="190">
        <f t="shared" si="0"/>
        <v>11.111111111111111</v>
      </c>
      <c r="F5" s="211"/>
      <c r="G5" s="192" t="s">
        <v>1421</v>
      </c>
      <c r="H5" s="200">
        <v>28</v>
      </c>
      <c r="I5" s="199">
        <f t="shared" si="1"/>
        <v>16.184971098265898</v>
      </c>
      <c r="L5" s="158">
        <v>0.2</v>
      </c>
      <c r="O5" s="30" t="s">
        <v>2030</v>
      </c>
      <c r="P5" s="160">
        <v>64</v>
      </c>
      <c r="Q5" s="161">
        <f t="shared" si="2"/>
        <v>31.372549019607842</v>
      </c>
      <c r="T5" s="43">
        <v>31</v>
      </c>
      <c r="Y5" s="52" t="s">
        <v>1552</v>
      </c>
    </row>
    <row r="6" spans="1:27" ht="26.25" thickBot="1">
      <c r="A6" s="148" t="s">
        <v>213</v>
      </c>
      <c r="B6" s="183"/>
      <c r="C6" s="191" t="s">
        <v>568</v>
      </c>
      <c r="D6" s="52">
        <v>42</v>
      </c>
      <c r="E6" s="190">
        <f t="shared" si="0"/>
        <v>29.166666666666668</v>
      </c>
      <c r="F6" s="211"/>
      <c r="G6" s="30" t="s">
        <v>80</v>
      </c>
      <c r="H6" s="143">
        <v>136</v>
      </c>
      <c r="I6" s="199">
        <f t="shared" si="1"/>
        <v>78.612716763005778</v>
      </c>
      <c r="L6" s="13">
        <v>0.2</v>
      </c>
      <c r="O6" s="170" t="s">
        <v>2031</v>
      </c>
      <c r="P6" s="169">
        <v>21</v>
      </c>
      <c r="Q6" s="171">
        <f t="shared" si="2"/>
        <v>10.294117647058822</v>
      </c>
      <c r="T6" s="43">
        <v>32</v>
      </c>
      <c r="Y6" s="7" t="s">
        <v>1552</v>
      </c>
    </row>
    <row r="7" spans="1:27" ht="26.25" thickBot="1">
      <c r="A7" s="7" t="s">
        <v>516</v>
      </c>
      <c r="B7" s="184"/>
      <c r="C7" s="30" t="s">
        <v>258</v>
      </c>
      <c r="D7" s="13">
        <v>7</v>
      </c>
      <c r="E7" s="190">
        <f t="shared" si="0"/>
        <v>4.8611111111111116</v>
      </c>
      <c r="F7" s="212"/>
      <c r="G7" s="170" t="s">
        <v>777</v>
      </c>
      <c r="H7" s="194">
        <v>1</v>
      </c>
      <c r="I7" s="205">
        <f t="shared" si="1"/>
        <v>0.57803468208092479</v>
      </c>
      <c r="L7" s="13">
        <v>0.2</v>
      </c>
      <c r="O7" s="174" t="s">
        <v>2032</v>
      </c>
      <c r="P7" s="167">
        <f>SUM(P2:P6)</f>
        <v>204</v>
      </c>
      <c r="Q7" s="175">
        <f>SUM(Q2:Q6)</f>
        <v>100.00000000000001</v>
      </c>
      <c r="T7" s="43">
        <v>33</v>
      </c>
      <c r="Y7" s="38" t="s">
        <v>739</v>
      </c>
    </row>
    <row r="8" spans="1:27" ht="26.25" thickBot="1">
      <c r="A8" s="130" t="s">
        <v>881</v>
      </c>
      <c r="B8" s="185"/>
      <c r="C8" s="191" t="s">
        <v>77</v>
      </c>
      <c r="D8" s="52">
        <v>1</v>
      </c>
      <c r="E8" s="190">
        <f t="shared" si="0"/>
        <v>0.69444444444444442</v>
      </c>
      <c r="F8" s="213"/>
      <c r="G8" s="206" t="s">
        <v>2037</v>
      </c>
      <c r="H8" s="207">
        <f>SUM(H2:H7)</f>
        <v>173</v>
      </c>
      <c r="I8" s="208">
        <f>SUM(I2:I7)</f>
        <v>100</v>
      </c>
      <c r="L8" s="131">
        <v>0.5</v>
      </c>
      <c r="O8" s="288" t="s">
        <v>2036</v>
      </c>
      <c r="P8" s="289">
        <v>184</v>
      </c>
      <c r="Q8" s="290"/>
      <c r="T8" s="141">
        <f>47-14</f>
        <v>33</v>
      </c>
      <c r="Y8" s="148" t="s">
        <v>720</v>
      </c>
    </row>
    <row r="9" spans="1:27" ht="51.75" thickBot="1">
      <c r="A9" s="130" t="s">
        <v>134</v>
      </c>
      <c r="B9" s="186"/>
      <c r="C9" s="201" t="s">
        <v>1380</v>
      </c>
      <c r="D9" s="63">
        <v>10</v>
      </c>
      <c r="E9" s="193">
        <f t="shared" si="0"/>
        <v>6.9444444444444446</v>
      </c>
      <c r="F9" s="213"/>
      <c r="G9" s="156"/>
      <c r="H9" s="157"/>
      <c r="I9" s="157"/>
      <c r="L9" s="131">
        <v>0.5</v>
      </c>
      <c r="O9" s="172" t="s">
        <v>2033</v>
      </c>
      <c r="P9" s="176">
        <v>22.25</v>
      </c>
      <c r="Q9" s="173"/>
      <c r="T9" s="141">
        <v>34</v>
      </c>
      <c r="Y9" s="52" t="s">
        <v>1515</v>
      </c>
    </row>
    <row r="10" spans="1:27" ht="26.25" thickBot="1">
      <c r="A10" s="7" t="s">
        <v>991</v>
      </c>
      <c r="B10" s="184"/>
      <c r="C10" s="174" t="s">
        <v>2037</v>
      </c>
      <c r="D10" s="195">
        <f>SUM(D2:D9)</f>
        <v>144</v>
      </c>
      <c r="E10" s="196">
        <f>SUM(E2:E9)</f>
        <v>100</v>
      </c>
      <c r="F10" s="214"/>
      <c r="G10" s="52"/>
      <c r="H10" s="13"/>
      <c r="I10" s="13"/>
      <c r="L10" s="13">
        <v>0.6</v>
      </c>
      <c r="O10" s="162" t="s">
        <v>2034</v>
      </c>
      <c r="P10" s="177">
        <v>4.28</v>
      </c>
      <c r="Q10" s="168"/>
      <c r="T10" s="158">
        <v>34</v>
      </c>
      <c r="Y10" s="52" t="s">
        <v>1515</v>
      </c>
    </row>
    <row r="11" spans="1:27" ht="25.5">
      <c r="A11" s="130" t="s">
        <v>135</v>
      </c>
      <c r="B11" s="130"/>
      <c r="C11" s="180"/>
      <c r="D11" s="156"/>
      <c r="E11" s="156"/>
      <c r="F11" s="156"/>
      <c r="G11" s="129"/>
      <c r="H11" s="13"/>
      <c r="I11" s="13"/>
      <c r="L11" s="13">
        <v>0.6</v>
      </c>
      <c r="O11" s="13"/>
      <c r="T11" s="43">
        <v>34</v>
      </c>
      <c r="Y11" s="38" t="s">
        <v>707</v>
      </c>
    </row>
    <row r="12" spans="1:27" ht="38.25">
      <c r="A12" s="7" t="s">
        <v>1301</v>
      </c>
      <c r="B12" s="7"/>
      <c r="C12" s="52"/>
      <c r="D12" s="130"/>
      <c r="E12" s="130"/>
      <c r="F12" s="130"/>
      <c r="G12" s="52"/>
      <c r="H12" s="130"/>
      <c r="I12" s="131"/>
      <c r="L12" s="131">
        <v>0.7</v>
      </c>
      <c r="O12" s="13" t="s">
        <v>2048</v>
      </c>
      <c r="P12">
        <v>402</v>
      </c>
      <c r="T12" s="13">
        <v>34</v>
      </c>
      <c r="Y12" s="38" t="s">
        <v>647</v>
      </c>
    </row>
    <row r="13" spans="1:27" ht="25.5">
      <c r="A13" s="130" t="s">
        <v>691</v>
      </c>
      <c r="B13" s="130"/>
      <c r="C13" s="129"/>
      <c r="D13" s="130"/>
      <c r="E13" s="130"/>
      <c r="F13" s="130"/>
      <c r="G13" s="7"/>
      <c r="H13" s="130"/>
      <c r="I13" s="131"/>
      <c r="L13" s="13">
        <v>0.9</v>
      </c>
      <c r="O13" s="13"/>
      <c r="T13" s="141">
        <v>35</v>
      </c>
      <c r="Y13" s="7" t="s">
        <v>481</v>
      </c>
    </row>
    <row r="14" spans="1:27" ht="25.5">
      <c r="A14" s="7" t="s">
        <v>1296</v>
      </c>
      <c r="B14" s="7"/>
      <c r="C14" s="7"/>
      <c r="D14" s="7"/>
      <c r="E14" s="7"/>
      <c r="F14" s="7"/>
      <c r="G14" s="7"/>
      <c r="H14" s="7"/>
      <c r="I14" s="13"/>
      <c r="L14" s="13">
        <v>0.9</v>
      </c>
      <c r="O14" s="13"/>
      <c r="T14" s="141">
        <f>52-17</f>
        <v>35</v>
      </c>
      <c r="Y14" s="51" t="s">
        <v>179</v>
      </c>
    </row>
    <row r="15" spans="1:27" ht="25.5">
      <c r="A15" s="7" t="s">
        <v>1303</v>
      </c>
      <c r="B15" s="7"/>
      <c r="C15" s="52"/>
      <c r="D15" s="7"/>
      <c r="E15" s="7"/>
      <c r="F15" s="7"/>
      <c r="G15" s="52"/>
      <c r="H15" s="7"/>
      <c r="I15" s="13"/>
      <c r="L15" s="131">
        <v>0.9</v>
      </c>
      <c r="O15" s="131"/>
      <c r="T15" s="43">
        <f>72-37</f>
        <v>35</v>
      </c>
      <c r="Y15" s="52" t="s">
        <v>179</v>
      </c>
    </row>
    <row r="16" spans="1:27">
      <c r="A16" s="130" t="s">
        <v>251</v>
      </c>
      <c r="B16" s="128"/>
      <c r="C16" s="148"/>
      <c r="D16" s="129"/>
      <c r="E16" s="129"/>
      <c r="F16" s="129"/>
      <c r="G16" s="52"/>
      <c r="H16" s="129"/>
      <c r="I16" s="131"/>
      <c r="L16" s="13">
        <v>0.9</v>
      </c>
      <c r="O16" s="13"/>
      <c r="T16" s="43">
        <v>35</v>
      </c>
      <c r="Y16" s="148" t="s">
        <v>179</v>
      </c>
    </row>
    <row r="17" spans="1:25" ht="25.5">
      <c r="A17" s="7" t="s">
        <v>209</v>
      </c>
      <c r="B17" s="7"/>
      <c r="C17" s="52"/>
      <c r="D17" s="7"/>
      <c r="E17" s="7"/>
      <c r="F17" s="7"/>
      <c r="G17" s="129"/>
      <c r="H17" s="7"/>
      <c r="I17" s="13"/>
      <c r="L17" s="13">
        <v>1</v>
      </c>
      <c r="O17" s="13"/>
      <c r="T17" s="13">
        <v>36</v>
      </c>
      <c r="Y17" s="38" t="s">
        <v>179</v>
      </c>
    </row>
    <row r="18" spans="1:25" ht="25.5">
      <c r="A18" s="7" t="s">
        <v>1297</v>
      </c>
      <c r="B18" s="7"/>
      <c r="C18" s="52"/>
      <c r="D18" s="7"/>
      <c r="E18" s="7"/>
      <c r="F18" s="7"/>
      <c r="G18" s="7"/>
      <c r="H18" s="7"/>
      <c r="I18" s="13"/>
      <c r="L18" s="131">
        <v>1</v>
      </c>
      <c r="O18" s="158"/>
      <c r="T18" s="158">
        <v>37</v>
      </c>
      <c r="Y18" s="148" t="s">
        <v>179</v>
      </c>
    </row>
    <row r="19" spans="1:25" ht="25.5">
      <c r="A19" s="130" t="s">
        <v>173</v>
      </c>
      <c r="B19" s="128"/>
      <c r="D19" s="129"/>
      <c r="E19" s="129"/>
      <c r="F19" s="129"/>
      <c r="G19" s="52"/>
      <c r="H19" s="129"/>
      <c r="I19" s="131"/>
      <c r="L19" s="131">
        <v>1</v>
      </c>
      <c r="O19" s="13"/>
      <c r="T19" s="43">
        <v>37</v>
      </c>
      <c r="Y19" s="7" t="s">
        <v>649</v>
      </c>
    </row>
    <row r="20" spans="1:25" ht="25.5">
      <c r="A20" s="130" t="s">
        <v>871</v>
      </c>
      <c r="B20" s="128"/>
      <c r="D20" s="7"/>
      <c r="E20" s="7"/>
      <c r="F20" s="7"/>
      <c r="G20" s="52"/>
      <c r="H20" s="7"/>
      <c r="I20" s="13"/>
      <c r="L20" s="13">
        <v>1</v>
      </c>
      <c r="O20" s="13"/>
      <c r="T20" s="141">
        <v>37</v>
      </c>
      <c r="Y20" s="52" t="s">
        <v>1216</v>
      </c>
    </row>
    <row r="21" spans="1:25">
      <c r="A21" s="130" t="s">
        <v>1121</v>
      </c>
      <c r="B21" s="128"/>
      <c r="D21" s="129"/>
      <c r="E21" s="129"/>
      <c r="F21" s="129"/>
      <c r="G21" s="7"/>
      <c r="H21" s="129"/>
      <c r="I21" s="131"/>
      <c r="L21" s="141">
        <v>1</v>
      </c>
      <c r="O21" s="13"/>
      <c r="T21" s="13">
        <v>37</v>
      </c>
      <c r="Y21" s="148" t="s">
        <v>1216</v>
      </c>
    </row>
    <row r="22" spans="1:25" ht="25.5">
      <c r="A22" s="7" t="s">
        <v>997</v>
      </c>
      <c r="B22" s="7"/>
      <c r="D22" s="7"/>
      <c r="E22" s="7"/>
      <c r="F22" s="7"/>
      <c r="G22" s="52"/>
      <c r="H22" s="7"/>
      <c r="I22" s="7"/>
      <c r="L22" s="13">
        <v>1</v>
      </c>
      <c r="O22" s="13"/>
      <c r="T22" s="43">
        <v>38</v>
      </c>
      <c r="Y22" s="148" t="s">
        <v>1216</v>
      </c>
    </row>
    <row r="23" spans="1:25" ht="25.5">
      <c r="A23" s="130" t="s">
        <v>1874</v>
      </c>
      <c r="B23" s="128"/>
      <c r="D23" s="129"/>
      <c r="E23" s="129"/>
      <c r="F23" s="129"/>
      <c r="G23" s="7"/>
      <c r="H23" s="129"/>
      <c r="I23" s="129"/>
      <c r="L23" s="13">
        <v>1</v>
      </c>
      <c r="O23" s="13"/>
      <c r="T23" s="43">
        <f>67-29</f>
        <v>38</v>
      </c>
      <c r="Y23" s="38" t="s">
        <v>335</v>
      </c>
    </row>
    <row r="24" spans="1:25" ht="25.5">
      <c r="A24" s="130" t="s">
        <v>1627</v>
      </c>
      <c r="B24" s="129"/>
      <c r="D24" s="52"/>
      <c r="E24" s="52"/>
      <c r="F24" s="52"/>
      <c r="G24" s="129"/>
      <c r="H24" s="52"/>
      <c r="I24" s="52"/>
      <c r="L24" s="13">
        <v>1.1000000000000001</v>
      </c>
      <c r="O24" s="13"/>
      <c r="T24" s="141">
        <v>39</v>
      </c>
      <c r="Y24" s="38" t="s">
        <v>335</v>
      </c>
    </row>
    <row r="25" spans="1:25" ht="25.5">
      <c r="A25" s="148" t="s">
        <v>957</v>
      </c>
      <c r="B25" s="134"/>
      <c r="C25" s="52"/>
      <c r="D25" s="7"/>
      <c r="E25" s="7"/>
      <c r="F25" s="7"/>
      <c r="G25" s="7"/>
      <c r="H25" s="7"/>
      <c r="I25" s="7"/>
      <c r="L25" s="13">
        <v>1.1000000000000001</v>
      </c>
      <c r="O25" s="13"/>
      <c r="T25" s="158">
        <v>40</v>
      </c>
      <c r="Y25" s="51" t="s">
        <v>1538</v>
      </c>
    </row>
    <row r="26" spans="1:25" ht="25.5">
      <c r="A26" s="130" t="s">
        <v>1471</v>
      </c>
      <c r="B26" s="128"/>
      <c r="C26" s="7"/>
      <c r="D26" s="129"/>
      <c r="E26" s="129"/>
      <c r="F26" s="129"/>
      <c r="G26" s="129"/>
      <c r="H26" s="129"/>
      <c r="I26" s="129"/>
      <c r="L26" s="141">
        <v>1.1000000000000001</v>
      </c>
      <c r="T26" s="158">
        <v>40</v>
      </c>
      <c r="Y26" s="148" t="s">
        <v>815</v>
      </c>
    </row>
    <row r="27" spans="1:25" ht="25.5">
      <c r="A27" s="148" t="s">
        <v>538</v>
      </c>
      <c r="B27" s="134"/>
      <c r="C27" s="7"/>
      <c r="D27" s="52"/>
      <c r="E27" s="52"/>
      <c r="F27" s="52"/>
      <c r="G27" s="52"/>
      <c r="H27" s="52"/>
      <c r="I27" s="52"/>
      <c r="L27" s="141">
        <v>1.1000000000000001</v>
      </c>
      <c r="O27" s="1"/>
      <c r="T27" s="158">
        <v>40</v>
      </c>
      <c r="Y27" s="148" t="s">
        <v>621</v>
      </c>
    </row>
    <row r="28" spans="1:25" ht="25.5">
      <c r="A28" s="7" t="s">
        <v>1078</v>
      </c>
      <c r="B28" s="7"/>
      <c r="C28" s="7"/>
      <c r="D28" s="7"/>
      <c r="E28" s="7"/>
      <c r="F28" s="7"/>
      <c r="G28" s="7"/>
      <c r="H28" s="7"/>
      <c r="I28" s="7"/>
      <c r="L28" s="141">
        <v>1.2</v>
      </c>
      <c r="O28" s="159"/>
      <c r="T28" s="141">
        <v>40</v>
      </c>
      <c r="Y28" s="148" t="s">
        <v>621</v>
      </c>
    </row>
    <row r="29" spans="1:25" ht="25.5">
      <c r="A29" s="148" t="s">
        <v>713</v>
      </c>
      <c r="B29" s="134"/>
      <c r="C29" s="130"/>
      <c r="D29" s="7"/>
      <c r="E29" s="7"/>
      <c r="F29" s="7"/>
      <c r="G29" s="7"/>
      <c r="H29" s="7"/>
      <c r="I29" s="7"/>
      <c r="L29" s="13">
        <v>1.2</v>
      </c>
      <c r="T29" s="43">
        <v>40</v>
      </c>
      <c r="Y29" s="148" t="s">
        <v>621</v>
      </c>
    </row>
    <row r="30" spans="1:25" ht="25.5">
      <c r="A30" s="130" t="s">
        <v>742</v>
      </c>
      <c r="B30" s="128"/>
      <c r="C30" s="129"/>
      <c r="D30" s="7"/>
      <c r="E30" s="7"/>
      <c r="F30" s="7"/>
      <c r="G30" s="7"/>
      <c r="H30" s="7"/>
      <c r="I30" s="7"/>
      <c r="L30" s="43">
        <v>1.2</v>
      </c>
      <c r="T30" s="43">
        <v>40</v>
      </c>
      <c r="Y30" s="7" t="s">
        <v>587</v>
      </c>
    </row>
    <row r="31" spans="1:25" ht="25.5">
      <c r="A31" s="148" t="s">
        <v>635</v>
      </c>
      <c r="B31" s="134"/>
      <c r="C31" s="129"/>
      <c r="D31" s="52"/>
      <c r="E31" s="52"/>
      <c r="F31" s="52"/>
      <c r="G31" s="7"/>
      <c r="H31" s="52"/>
      <c r="I31" s="52"/>
      <c r="L31" s="13">
        <v>1.25</v>
      </c>
      <c r="T31" s="158">
        <v>40</v>
      </c>
      <c r="Y31" s="148" t="s">
        <v>653</v>
      </c>
    </row>
    <row r="32" spans="1:25" ht="25.5">
      <c r="A32" s="7" t="s">
        <v>42</v>
      </c>
      <c r="B32" s="7"/>
      <c r="C32" s="52"/>
      <c r="D32" s="7"/>
      <c r="E32" s="7"/>
      <c r="F32" s="7"/>
      <c r="G32" s="129"/>
      <c r="H32" s="7"/>
      <c r="I32" s="7"/>
      <c r="L32" s="13">
        <v>1.25</v>
      </c>
      <c r="T32" s="13">
        <v>40</v>
      </c>
      <c r="Y32" s="52" t="s">
        <v>769</v>
      </c>
    </row>
    <row r="33" spans="1:25" ht="25.5">
      <c r="A33" s="130" t="s">
        <v>579</v>
      </c>
      <c r="B33" s="128"/>
      <c r="C33" s="7"/>
      <c r="D33" s="129"/>
      <c r="E33" s="129"/>
      <c r="F33" s="129"/>
      <c r="G33" s="52"/>
      <c r="H33" s="129"/>
      <c r="I33" s="129"/>
      <c r="L33" s="143">
        <v>1.25</v>
      </c>
      <c r="T33" s="13">
        <f>54-13</f>
        <v>41</v>
      </c>
      <c r="Y33" s="38" t="s">
        <v>405</v>
      </c>
    </row>
    <row r="34" spans="1:25">
      <c r="A34" s="148" t="s">
        <v>583</v>
      </c>
      <c r="B34" s="134"/>
      <c r="C34" s="7"/>
      <c r="D34" s="52"/>
      <c r="E34" s="52"/>
      <c r="F34" s="52"/>
      <c r="G34" s="52"/>
      <c r="H34" s="52"/>
      <c r="I34" s="52"/>
      <c r="L34" s="131">
        <v>1.3</v>
      </c>
      <c r="T34" s="13">
        <v>42</v>
      </c>
      <c r="Y34" s="38" t="s">
        <v>405</v>
      </c>
    </row>
    <row r="35" spans="1:25" ht="25.5">
      <c r="A35" s="7" t="s">
        <v>940</v>
      </c>
      <c r="B35" s="7"/>
      <c r="C35" s="129"/>
      <c r="D35" s="7"/>
      <c r="E35" s="7"/>
      <c r="F35" s="7"/>
      <c r="G35" s="129"/>
      <c r="H35" s="7"/>
      <c r="I35" s="7"/>
      <c r="L35" s="13">
        <v>1.3</v>
      </c>
      <c r="T35" s="13">
        <v>42</v>
      </c>
      <c r="Y35" s="7" t="s">
        <v>405</v>
      </c>
    </row>
    <row r="36" spans="1:25" ht="25.5">
      <c r="A36" s="7" t="s">
        <v>1555</v>
      </c>
      <c r="B36" s="7"/>
      <c r="C36" s="7"/>
      <c r="D36" s="7"/>
      <c r="E36" s="7"/>
      <c r="F36" s="7"/>
      <c r="G36" s="7"/>
      <c r="H36" s="7"/>
      <c r="I36" s="7"/>
      <c r="L36" s="13">
        <v>1.4</v>
      </c>
      <c r="O36" s="13"/>
      <c r="T36" s="131">
        <v>42</v>
      </c>
      <c r="Y36" s="38" t="s">
        <v>371</v>
      </c>
    </row>
    <row r="37" spans="1:25" ht="25.5">
      <c r="A37" s="7" t="s">
        <v>939</v>
      </c>
      <c r="B37" s="7"/>
      <c r="C37" s="129"/>
      <c r="D37" s="7"/>
      <c r="E37" s="7"/>
      <c r="F37" s="7"/>
      <c r="G37" s="129"/>
      <c r="H37" s="7"/>
      <c r="I37" s="7"/>
      <c r="L37" s="13">
        <v>1.4</v>
      </c>
      <c r="O37" s="131"/>
      <c r="T37" s="141">
        <f>1936-1894</f>
        <v>42</v>
      </c>
      <c r="Y37" s="52" t="s">
        <v>1067</v>
      </c>
    </row>
    <row r="38" spans="1:25" ht="38.25">
      <c r="A38" s="7" t="s">
        <v>886</v>
      </c>
      <c r="B38" s="7"/>
      <c r="C38" s="129"/>
      <c r="D38" s="7"/>
      <c r="E38" s="7"/>
      <c r="F38" s="7"/>
      <c r="G38" s="7"/>
      <c r="H38" s="7"/>
      <c r="I38" s="7"/>
      <c r="L38" s="13">
        <v>1.4</v>
      </c>
      <c r="O38" s="43"/>
      <c r="T38" s="141">
        <v>42</v>
      </c>
      <c r="Y38" s="7" t="s">
        <v>183</v>
      </c>
    </row>
    <row r="39" spans="1:25" ht="25.5">
      <c r="A39" s="7" t="s">
        <v>195</v>
      </c>
      <c r="B39" s="7"/>
      <c r="C39" s="7"/>
      <c r="D39" s="7"/>
      <c r="E39" s="7"/>
      <c r="F39" s="7"/>
      <c r="G39" s="7"/>
      <c r="H39" s="7"/>
      <c r="I39" s="7"/>
      <c r="L39" s="143">
        <v>1.5</v>
      </c>
      <c r="O39" s="141"/>
      <c r="T39" s="13">
        <v>42</v>
      </c>
      <c r="Y39" s="7" t="s">
        <v>183</v>
      </c>
    </row>
    <row r="40" spans="1:25" ht="25.5">
      <c r="A40" s="7" t="s">
        <v>1393</v>
      </c>
      <c r="B40" s="7"/>
      <c r="C40" s="7"/>
      <c r="D40" s="7"/>
      <c r="E40" s="7"/>
      <c r="F40" s="7"/>
      <c r="G40" s="7"/>
      <c r="H40" s="7"/>
      <c r="I40" s="7"/>
      <c r="L40" s="131">
        <v>1.5</v>
      </c>
      <c r="O40" s="131"/>
      <c r="T40" s="141">
        <v>43</v>
      </c>
      <c r="Y40" s="7" t="s">
        <v>183</v>
      </c>
    </row>
    <row r="41" spans="1:25" ht="25.5">
      <c r="A41" s="130" t="s">
        <v>1164</v>
      </c>
      <c r="B41" s="128"/>
      <c r="C41" s="52"/>
      <c r="D41" s="129"/>
      <c r="E41" s="129"/>
      <c r="F41" s="129"/>
      <c r="G41" s="52"/>
      <c r="H41" s="129"/>
      <c r="I41" s="129"/>
      <c r="L41" s="141">
        <v>1.5</v>
      </c>
      <c r="O41" s="13"/>
      <c r="T41" s="141">
        <v>43</v>
      </c>
      <c r="Y41" s="129" t="s">
        <v>183</v>
      </c>
    </row>
    <row r="42" spans="1:25" ht="25.5">
      <c r="A42" s="130" t="s">
        <v>1159</v>
      </c>
      <c r="B42" s="128"/>
      <c r="C42" s="7"/>
      <c r="D42" s="129"/>
      <c r="E42" s="129"/>
      <c r="F42" s="129"/>
      <c r="G42" s="7"/>
      <c r="H42" s="129"/>
      <c r="I42" s="129"/>
      <c r="L42" s="13">
        <v>1.5</v>
      </c>
      <c r="O42" s="13"/>
      <c r="T42" s="43">
        <v>43</v>
      </c>
      <c r="Y42" s="38" t="s">
        <v>875</v>
      </c>
    </row>
    <row r="43" spans="1:25" ht="25.5">
      <c r="A43" s="7" t="s">
        <v>414</v>
      </c>
      <c r="B43" s="7"/>
      <c r="C43" s="7"/>
      <c r="D43" s="7"/>
      <c r="E43" s="7"/>
      <c r="F43" s="7"/>
      <c r="G43" s="7"/>
      <c r="H43" s="7"/>
      <c r="I43" s="7"/>
      <c r="L43" s="13">
        <v>1.5</v>
      </c>
      <c r="O43" s="13"/>
      <c r="T43" s="13">
        <v>43</v>
      </c>
      <c r="Y43" s="51" t="s">
        <v>875</v>
      </c>
    </row>
    <row r="44" spans="1:25" ht="25.5">
      <c r="A44" s="130" t="s">
        <v>571</v>
      </c>
      <c r="B44" s="128"/>
      <c r="C44" s="7"/>
      <c r="D44" s="129"/>
      <c r="E44" s="129"/>
      <c r="F44" s="129"/>
      <c r="G44" s="52"/>
      <c r="H44" s="129"/>
      <c r="I44" s="129"/>
      <c r="L44" s="131">
        <v>1.6</v>
      </c>
      <c r="O44" s="13"/>
      <c r="T44" s="43">
        <v>44</v>
      </c>
      <c r="Y44" s="51" t="s">
        <v>875</v>
      </c>
    </row>
    <row r="45" spans="1:25" ht="25.5">
      <c r="A45" s="7" t="s">
        <v>1557</v>
      </c>
      <c r="B45" s="7"/>
      <c r="C45" s="52"/>
      <c r="D45" s="7"/>
      <c r="E45" s="7"/>
      <c r="F45" s="7"/>
      <c r="G45" s="52"/>
      <c r="H45" s="7"/>
      <c r="I45" s="7"/>
      <c r="L45" s="13">
        <v>1.6</v>
      </c>
      <c r="O45" s="13"/>
      <c r="T45" s="131">
        <v>45</v>
      </c>
      <c r="Y45" s="7" t="s">
        <v>1117</v>
      </c>
    </row>
    <row r="46" spans="1:25" ht="25.5">
      <c r="A46" s="7" t="s">
        <v>44</v>
      </c>
      <c r="B46" s="7"/>
      <c r="C46" s="52"/>
      <c r="D46" s="7"/>
      <c r="E46" s="7"/>
      <c r="F46" s="7"/>
      <c r="G46" s="7"/>
      <c r="H46" s="7"/>
      <c r="I46" s="7"/>
      <c r="L46" s="43">
        <v>1.7</v>
      </c>
      <c r="O46" s="131"/>
      <c r="T46" s="141">
        <v>45</v>
      </c>
      <c r="Y46" s="52" t="s">
        <v>227</v>
      </c>
    </row>
    <row r="47" spans="1:25">
      <c r="A47" s="130" t="s">
        <v>686</v>
      </c>
      <c r="B47" s="128"/>
      <c r="C47" s="7"/>
      <c r="D47" s="129"/>
      <c r="E47" s="129"/>
      <c r="F47" s="129"/>
      <c r="G47" s="52"/>
      <c r="H47" s="129"/>
      <c r="I47" s="129"/>
      <c r="L47" s="131">
        <v>1.7</v>
      </c>
      <c r="O47" s="13"/>
      <c r="T47" s="141">
        <f>1938-1893</f>
        <v>45</v>
      </c>
      <c r="Y47" s="38" t="s">
        <v>345</v>
      </c>
    </row>
    <row r="48" spans="1:25" ht="25.5">
      <c r="A48" s="130" t="s">
        <v>1163</v>
      </c>
      <c r="B48" s="128"/>
      <c r="D48" s="129"/>
      <c r="E48" s="129"/>
      <c r="F48" s="129"/>
      <c r="G48" s="7"/>
      <c r="H48" s="129"/>
      <c r="I48" s="129"/>
      <c r="L48" s="13">
        <v>1.7</v>
      </c>
      <c r="O48" s="13"/>
      <c r="T48" s="141">
        <v>45</v>
      </c>
      <c r="Y48" s="51" t="s">
        <v>877</v>
      </c>
    </row>
    <row r="49" spans="1:25" ht="38.25">
      <c r="A49" s="148" t="s">
        <v>189</v>
      </c>
      <c r="B49" s="148"/>
      <c r="D49" s="7"/>
      <c r="E49" s="7"/>
      <c r="F49" s="7"/>
      <c r="G49" s="129"/>
      <c r="H49" s="7"/>
      <c r="I49" s="7"/>
      <c r="L49" s="13">
        <v>1.75</v>
      </c>
      <c r="O49" s="13"/>
      <c r="T49" s="43">
        <v>45</v>
      </c>
      <c r="Y49" s="148" t="s">
        <v>791</v>
      </c>
    </row>
    <row r="50" spans="1:25">
      <c r="A50" s="130" t="s">
        <v>1160</v>
      </c>
      <c r="B50" s="128"/>
      <c r="D50" s="7"/>
      <c r="E50" s="7"/>
      <c r="F50" s="7"/>
      <c r="G50" s="7"/>
      <c r="H50" s="7"/>
      <c r="I50" s="7"/>
      <c r="L50" s="13">
        <v>1.75</v>
      </c>
      <c r="O50" s="13"/>
      <c r="T50" s="13">
        <f>1937-1892</f>
        <v>45</v>
      </c>
      <c r="Y50" s="7" t="s">
        <v>791</v>
      </c>
    </row>
    <row r="51" spans="1:25">
      <c r="A51" s="7" t="s">
        <v>1445</v>
      </c>
      <c r="B51" s="7"/>
      <c r="D51" s="7"/>
      <c r="E51" s="7"/>
      <c r="F51" s="7"/>
      <c r="G51" s="52"/>
      <c r="H51" s="7"/>
      <c r="I51" s="7"/>
      <c r="L51" s="13">
        <v>1.75</v>
      </c>
      <c r="O51" s="13"/>
      <c r="T51" s="131">
        <f>1934-1889</f>
        <v>45</v>
      </c>
      <c r="Y51" s="52" t="s">
        <v>1275</v>
      </c>
    </row>
    <row r="52" spans="1:25" ht="25.5">
      <c r="A52" s="7" t="s">
        <v>1076</v>
      </c>
      <c r="B52" s="7"/>
      <c r="D52" s="7"/>
      <c r="E52" s="7"/>
      <c r="F52" s="7"/>
      <c r="G52" s="7"/>
      <c r="H52" s="7"/>
      <c r="I52" s="7"/>
      <c r="L52" s="13">
        <v>1.8</v>
      </c>
      <c r="O52" s="13"/>
      <c r="T52" s="13">
        <v>45</v>
      </c>
      <c r="Y52" s="7" t="s">
        <v>618</v>
      </c>
    </row>
    <row r="53" spans="1:25" ht="25.5">
      <c r="A53" s="7" t="s">
        <v>274</v>
      </c>
      <c r="B53" s="7"/>
      <c r="D53" s="7"/>
      <c r="E53" s="7"/>
      <c r="F53" s="7"/>
      <c r="G53" s="52"/>
      <c r="H53" s="7"/>
      <c r="I53" s="7"/>
      <c r="L53" s="13">
        <v>1.9</v>
      </c>
      <c r="O53" s="13"/>
      <c r="T53" s="43">
        <v>46</v>
      </c>
      <c r="Y53" s="7" t="s">
        <v>401</v>
      </c>
    </row>
    <row r="54" spans="1:25" ht="25.5">
      <c r="A54" s="148" t="s">
        <v>929</v>
      </c>
      <c r="B54" s="134"/>
      <c r="D54" s="52"/>
      <c r="E54" s="52"/>
      <c r="F54" s="52"/>
      <c r="G54" s="7"/>
      <c r="H54" s="52"/>
      <c r="I54" s="52"/>
      <c r="L54" s="13">
        <v>2</v>
      </c>
      <c r="O54" s="13"/>
      <c r="T54" s="13">
        <v>46</v>
      </c>
      <c r="Y54" s="148" t="s">
        <v>505</v>
      </c>
    </row>
    <row r="55" spans="1:25" ht="25.5">
      <c r="A55" s="148" t="s">
        <v>1179</v>
      </c>
      <c r="B55" s="134"/>
      <c r="D55" s="7"/>
      <c r="E55" s="7"/>
      <c r="F55" s="7"/>
      <c r="G55" s="7"/>
      <c r="H55" s="7"/>
      <c r="I55" s="7"/>
      <c r="L55" s="13">
        <v>2</v>
      </c>
      <c r="O55" s="13"/>
      <c r="T55" s="43">
        <v>47</v>
      </c>
      <c r="Y55" s="7" t="s">
        <v>165</v>
      </c>
    </row>
    <row r="56" spans="1:25" ht="25.5">
      <c r="A56" s="7" t="s">
        <v>208</v>
      </c>
      <c r="B56" s="7"/>
      <c r="D56" s="7"/>
      <c r="E56" s="7"/>
      <c r="F56" s="7"/>
      <c r="G56" s="129"/>
      <c r="H56" s="7"/>
      <c r="I56" s="7"/>
      <c r="L56" s="141">
        <v>2</v>
      </c>
      <c r="O56" s="13"/>
      <c r="T56" s="43">
        <f>70-23</f>
        <v>47</v>
      </c>
      <c r="Y56" s="7" t="s">
        <v>1308</v>
      </c>
    </row>
    <row r="57" spans="1:25" ht="38.25">
      <c r="A57" s="7" t="s">
        <v>1522</v>
      </c>
      <c r="B57" s="7"/>
      <c r="D57" s="7"/>
      <c r="E57" s="7"/>
      <c r="F57" s="7"/>
      <c r="G57" s="7"/>
      <c r="H57" s="7"/>
      <c r="I57" s="7"/>
      <c r="L57" s="131">
        <v>2</v>
      </c>
      <c r="O57" s="13"/>
      <c r="T57" s="43">
        <v>47</v>
      </c>
      <c r="Y57" s="148" t="s">
        <v>1308</v>
      </c>
    </row>
    <row r="58" spans="1:25" ht="25.5">
      <c r="A58" s="130" t="s">
        <v>741</v>
      </c>
      <c r="B58" s="128"/>
      <c r="D58" s="129"/>
      <c r="E58" s="129"/>
      <c r="F58" s="129"/>
      <c r="G58" s="129"/>
      <c r="H58" s="129"/>
      <c r="I58" s="129"/>
      <c r="L58" s="13">
        <v>2</v>
      </c>
      <c r="O58" s="158"/>
      <c r="T58" s="141">
        <v>47</v>
      </c>
      <c r="Y58" s="7" t="s">
        <v>1308</v>
      </c>
    </row>
    <row r="59" spans="1:25">
      <c r="A59" s="7" t="s">
        <v>1075</v>
      </c>
      <c r="B59" s="7"/>
      <c r="D59" s="7"/>
      <c r="E59" s="7"/>
      <c r="F59" s="7"/>
      <c r="G59" s="52"/>
      <c r="H59" s="7"/>
      <c r="I59" s="7"/>
      <c r="L59" s="131">
        <v>2</v>
      </c>
      <c r="O59" s="13"/>
      <c r="T59" s="43">
        <v>47</v>
      </c>
      <c r="Y59" s="148" t="s">
        <v>1308</v>
      </c>
    </row>
    <row r="60" spans="1:25" ht="25.5">
      <c r="A60" s="130" t="s">
        <v>932</v>
      </c>
      <c r="B60" s="128"/>
      <c r="D60" s="7"/>
      <c r="E60" s="7"/>
      <c r="F60" s="7"/>
      <c r="G60" s="7"/>
      <c r="H60" s="7"/>
      <c r="I60" s="7"/>
      <c r="L60" s="13">
        <v>2</v>
      </c>
      <c r="O60" s="13"/>
      <c r="T60" s="13">
        <v>47</v>
      </c>
      <c r="Y60" s="38" t="s">
        <v>1853</v>
      </c>
    </row>
    <row r="61" spans="1:25" ht="25.5">
      <c r="A61" s="130" t="s">
        <v>1091</v>
      </c>
      <c r="B61" s="128"/>
      <c r="D61" s="7"/>
      <c r="E61" s="7"/>
      <c r="F61" s="7"/>
      <c r="G61" s="52"/>
      <c r="H61" s="7"/>
      <c r="I61" s="7"/>
      <c r="L61" s="141">
        <v>2</v>
      </c>
      <c r="O61" s="13"/>
      <c r="T61" s="13">
        <v>47</v>
      </c>
      <c r="Y61" s="52" t="s">
        <v>1364</v>
      </c>
    </row>
    <row r="62" spans="1:25" ht="38.25">
      <c r="A62" s="148" t="s">
        <v>1291</v>
      </c>
      <c r="B62" s="134"/>
      <c r="D62" s="7"/>
      <c r="E62" s="7"/>
      <c r="F62" s="7"/>
      <c r="G62" s="7"/>
      <c r="H62" s="7"/>
      <c r="I62" s="7"/>
      <c r="L62" s="13">
        <v>2.1</v>
      </c>
      <c r="O62" s="13"/>
      <c r="T62" s="13">
        <v>47</v>
      </c>
      <c r="Y62" s="7" t="s">
        <v>1020</v>
      </c>
    </row>
    <row r="63" spans="1:25" ht="25.5">
      <c r="A63" s="7" t="s">
        <v>381</v>
      </c>
      <c r="B63" s="7"/>
      <c r="D63" s="7"/>
      <c r="E63" s="7"/>
      <c r="F63" s="7"/>
      <c r="G63" s="7"/>
      <c r="H63" s="7"/>
      <c r="I63" s="7"/>
      <c r="L63" s="13">
        <v>2.1</v>
      </c>
      <c r="O63" s="143"/>
      <c r="T63" s="158">
        <v>48</v>
      </c>
      <c r="Y63" s="38" t="s">
        <v>1334</v>
      </c>
    </row>
    <row r="64" spans="1:25" ht="25.5">
      <c r="A64" s="130" t="s">
        <v>535</v>
      </c>
      <c r="B64" s="130"/>
      <c r="D64" s="130"/>
      <c r="E64" s="130"/>
      <c r="F64" s="130"/>
      <c r="G64" s="7"/>
      <c r="H64" s="130"/>
      <c r="I64" s="130"/>
      <c r="L64" s="13">
        <v>2.2000000000000002</v>
      </c>
      <c r="O64" s="13"/>
      <c r="T64" s="13">
        <v>48</v>
      </c>
      <c r="Y64" s="52" t="s">
        <v>240</v>
      </c>
    </row>
    <row r="65" spans="1:25" ht="25.5">
      <c r="A65" s="148" t="s">
        <v>734</v>
      </c>
      <c r="B65" s="134"/>
      <c r="D65" s="7"/>
      <c r="E65" s="7"/>
      <c r="F65" s="7"/>
      <c r="G65" s="52"/>
      <c r="H65" s="7"/>
      <c r="I65" s="7"/>
      <c r="L65" s="13">
        <v>2.2000000000000002</v>
      </c>
      <c r="O65" s="13"/>
      <c r="T65" s="141">
        <v>49</v>
      </c>
      <c r="Y65" s="52" t="s">
        <v>240</v>
      </c>
    </row>
    <row r="66" spans="1:25" ht="25.5">
      <c r="A66" s="130" t="s">
        <v>872</v>
      </c>
      <c r="B66" s="128"/>
      <c r="D66" s="7"/>
      <c r="E66" s="7"/>
      <c r="F66" s="7"/>
      <c r="G66" s="129"/>
      <c r="H66" s="7"/>
      <c r="I66" s="7"/>
      <c r="L66" s="13">
        <v>2.2000000000000002</v>
      </c>
      <c r="O66" s="13"/>
      <c r="T66" s="13">
        <f>72-23</f>
        <v>49</v>
      </c>
      <c r="Y66" s="7" t="s">
        <v>240</v>
      </c>
    </row>
    <row r="67" spans="1:25" ht="25.5">
      <c r="A67" s="130" t="s">
        <v>256</v>
      </c>
      <c r="B67" s="128"/>
      <c r="D67" s="129"/>
      <c r="E67" s="129"/>
      <c r="F67" s="129"/>
      <c r="G67" s="129"/>
      <c r="H67" s="129"/>
      <c r="I67" s="129"/>
      <c r="L67" s="158">
        <v>2.2000000000000002</v>
      </c>
      <c r="O67" s="13"/>
      <c r="T67" s="141">
        <v>49</v>
      </c>
      <c r="Y67" s="7" t="s">
        <v>240</v>
      </c>
    </row>
    <row r="68" spans="1:25" ht="25.5">
      <c r="A68" s="130" t="s">
        <v>976</v>
      </c>
      <c r="B68" s="128"/>
      <c r="D68" s="7"/>
      <c r="E68" s="7"/>
      <c r="F68" s="7"/>
      <c r="G68" s="52"/>
      <c r="H68" s="7"/>
      <c r="I68" s="7"/>
      <c r="L68" s="13">
        <v>2.25</v>
      </c>
      <c r="O68" s="141"/>
      <c r="T68" s="43">
        <v>49</v>
      </c>
      <c r="Y68" s="19" t="s">
        <v>240</v>
      </c>
    </row>
    <row r="69" spans="1:25" ht="25.5">
      <c r="A69" s="130" t="s">
        <v>1560</v>
      </c>
      <c r="B69" s="128"/>
      <c r="D69" s="129"/>
      <c r="E69" s="129"/>
      <c r="F69" s="129"/>
      <c r="G69" s="7"/>
      <c r="H69" s="129"/>
      <c r="I69" s="129"/>
      <c r="L69" s="13">
        <v>2.25</v>
      </c>
      <c r="T69" s="43">
        <v>49</v>
      </c>
      <c r="Y69" s="130" t="s">
        <v>240</v>
      </c>
    </row>
    <row r="70" spans="1:25" ht="38.25">
      <c r="A70" s="148" t="s">
        <v>272</v>
      </c>
      <c r="B70" s="134"/>
      <c r="D70" s="7"/>
      <c r="E70" s="7"/>
      <c r="F70" s="7"/>
      <c r="G70" s="52"/>
      <c r="H70" s="7"/>
      <c r="I70" s="7"/>
      <c r="L70" s="131">
        <v>2.2999999999999998</v>
      </c>
      <c r="T70" s="141">
        <v>50</v>
      </c>
      <c r="Y70" s="7" t="s">
        <v>240</v>
      </c>
    </row>
    <row r="71" spans="1:25" ht="25.5">
      <c r="A71" s="7" t="s">
        <v>1184</v>
      </c>
      <c r="B71" s="7"/>
      <c r="D71" s="7"/>
      <c r="E71" s="7"/>
      <c r="F71" s="7"/>
      <c r="G71" s="7"/>
      <c r="H71" s="7"/>
      <c r="I71" s="7"/>
      <c r="L71" s="13">
        <v>2.2999999999999998</v>
      </c>
      <c r="T71" s="131">
        <v>50</v>
      </c>
      <c r="Y71" s="7" t="s">
        <v>240</v>
      </c>
    </row>
    <row r="72" spans="1:25" ht="25.5">
      <c r="A72" s="7" t="s">
        <v>1119</v>
      </c>
      <c r="B72" s="7"/>
      <c r="D72" s="130"/>
      <c r="E72" s="130"/>
      <c r="F72" s="130"/>
      <c r="G72" s="7"/>
      <c r="H72" s="130"/>
      <c r="I72" s="130"/>
      <c r="L72" s="43">
        <v>2.2999999999999998</v>
      </c>
      <c r="T72" s="43">
        <v>51</v>
      </c>
      <c r="Y72" s="7" t="s">
        <v>240</v>
      </c>
    </row>
    <row r="73" spans="1:25" ht="25.5">
      <c r="A73" s="7" t="s">
        <v>207</v>
      </c>
      <c r="B73" s="7"/>
      <c r="D73" s="7"/>
      <c r="E73" s="7"/>
      <c r="F73" s="7"/>
      <c r="G73" s="129"/>
      <c r="H73" s="7"/>
      <c r="I73" s="7"/>
      <c r="L73" s="143">
        <v>2.2999999999999998</v>
      </c>
      <c r="T73" s="141">
        <v>51</v>
      </c>
      <c r="Y73" s="7" t="s">
        <v>240</v>
      </c>
    </row>
    <row r="74" spans="1:25" ht="25.5">
      <c r="A74" s="7" t="s">
        <v>987</v>
      </c>
      <c r="B74" s="7"/>
      <c r="D74" s="7"/>
      <c r="E74" s="7"/>
      <c r="F74" s="7"/>
      <c r="G74" s="129"/>
      <c r="H74" s="7"/>
      <c r="I74" s="7"/>
      <c r="L74" s="131">
        <v>2.4</v>
      </c>
      <c r="T74" s="43">
        <v>51</v>
      </c>
      <c r="Y74" s="7" t="s">
        <v>240</v>
      </c>
    </row>
    <row r="75" spans="1:25" ht="25.5">
      <c r="A75" s="7" t="s">
        <v>986</v>
      </c>
      <c r="B75" s="7"/>
      <c r="D75" s="7"/>
      <c r="E75" s="7"/>
      <c r="F75" s="7"/>
      <c r="G75" s="52"/>
      <c r="H75" s="7"/>
      <c r="I75" s="7"/>
      <c r="L75" s="131">
        <v>2.4</v>
      </c>
      <c r="T75" s="13">
        <f>68-16</f>
        <v>52</v>
      </c>
      <c r="Y75" s="7" t="s">
        <v>240</v>
      </c>
    </row>
    <row r="76" spans="1:25" ht="25.5">
      <c r="A76" s="148" t="s">
        <v>39</v>
      </c>
      <c r="B76" s="134"/>
      <c r="D76" s="148"/>
      <c r="E76" s="148"/>
      <c r="F76" s="148"/>
      <c r="G76" s="52"/>
      <c r="H76" s="148"/>
      <c r="I76" s="148"/>
      <c r="L76" s="158">
        <v>2.4</v>
      </c>
      <c r="T76" s="43">
        <v>52</v>
      </c>
      <c r="Y76" s="38" t="s">
        <v>240</v>
      </c>
    </row>
    <row r="77" spans="1:25" ht="25.5">
      <c r="A77" s="130" t="s">
        <v>927</v>
      </c>
      <c r="B77" s="128"/>
      <c r="D77" s="129"/>
      <c r="E77" s="129"/>
      <c r="F77" s="129"/>
      <c r="G77" s="7"/>
      <c r="H77" s="129"/>
      <c r="I77" s="129"/>
      <c r="L77" s="43">
        <v>2.4</v>
      </c>
      <c r="T77" s="13">
        <f>69-17</f>
        <v>52</v>
      </c>
      <c r="Y77" s="7" t="s">
        <v>240</v>
      </c>
    </row>
    <row r="78" spans="1:25" ht="25.5">
      <c r="A78" s="7" t="s">
        <v>248</v>
      </c>
      <c r="B78" s="7"/>
      <c r="D78" s="7"/>
      <c r="E78" s="7"/>
      <c r="F78" s="7"/>
      <c r="G78" s="52"/>
      <c r="H78" s="7"/>
      <c r="I78" s="7"/>
      <c r="L78" s="13">
        <v>2.5</v>
      </c>
      <c r="T78" s="13">
        <v>52</v>
      </c>
      <c r="Y78" s="7" t="s">
        <v>240</v>
      </c>
    </row>
    <row r="79" spans="1:25" ht="25.5">
      <c r="A79" s="130" t="s">
        <v>1162</v>
      </c>
      <c r="B79" s="128"/>
      <c r="D79" s="129"/>
      <c r="E79" s="129"/>
      <c r="F79" s="129"/>
      <c r="G79" s="52"/>
      <c r="H79" s="129"/>
      <c r="I79" s="129"/>
      <c r="L79" s="13">
        <v>2.5</v>
      </c>
      <c r="T79" s="158">
        <v>53</v>
      </c>
      <c r="Y79" s="147" t="s">
        <v>240</v>
      </c>
    </row>
    <row r="80" spans="1:25" ht="25.5">
      <c r="A80" s="7" t="s">
        <v>1558</v>
      </c>
      <c r="B80" s="7"/>
      <c r="D80" s="7"/>
      <c r="E80" s="7"/>
      <c r="F80" s="7"/>
      <c r="G80" s="7"/>
      <c r="H80" s="7"/>
      <c r="I80" s="7"/>
      <c r="L80" s="131">
        <v>2.6</v>
      </c>
      <c r="T80" s="43">
        <v>53</v>
      </c>
      <c r="Y80" s="146" t="s">
        <v>240</v>
      </c>
    </row>
    <row r="81" spans="1:25" ht="25.5">
      <c r="A81" s="148" t="s">
        <v>1463</v>
      </c>
      <c r="B81" s="134"/>
      <c r="C81" s="129"/>
      <c r="D81" s="52"/>
      <c r="E81" s="52"/>
      <c r="F81" s="52"/>
      <c r="G81" s="129"/>
      <c r="H81" s="52"/>
      <c r="I81" s="52"/>
      <c r="L81" s="13">
        <v>2.6</v>
      </c>
      <c r="T81" s="13">
        <v>53</v>
      </c>
      <c r="Y81" s="7" t="s">
        <v>240</v>
      </c>
    </row>
    <row r="82" spans="1:25" ht="25.5">
      <c r="A82" s="7" t="s">
        <v>1187</v>
      </c>
      <c r="B82" s="7"/>
      <c r="C82" s="7"/>
      <c r="D82" s="7"/>
      <c r="E82" s="7"/>
      <c r="F82" s="7"/>
      <c r="G82" s="7"/>
      <c r="H82" s="7"/>
      <c r="I82" s="7"/>
      <c r="L82" s="131">
        <v>2.7</v>
      </c>
      <c r="T82" s="13">
        <v>53</v>
      </c>
      <c r="Y82" s="130" t="s">
        <v>240</v>
      </c>
    </row>
    <row r="83" spans="1:25" ht="25.5">
      <c r="A83" s="148" t="s">
        <v>1073</v>
      </c>
      <c r="B83" s="134"/>
      <c r="C83" s="130"/>
      <c r="D83" s="52"/>
      <c r="E83" s="52"/>
      <c r="F83" s="52"/>
      <c r="G83" s="52"/>
      <c r="H83" s="52"/>
      <c r="I83" s="52"/>
      <c r="L83" s="13">
        <v>2.75</v>
      </c>
      <c r="T83" s="158">
        <v>54</v>
      </c>
      <c r="Y83" s="130" t="s">
        <v>240</v>
      </c>
    </row>
    <row r="84" spans="1:25" ht="38.25">
      <c r="A84" s="148" t="s">
        <v>662</v>
      </c>
      <c r="B84" s="52"/>
      <c r="C84" s="129"/>
      <c r="D84" s="7"/>
      <c r="E84" s="7"/>
      <c r="F84" s="7"/>
      <c r="G84" s="7"/>
      <c r="H84" s="7"/>
      <c r="I84" s="7"/>
      <c r="L84" s="131">
        <v>2.75</v>
      </c>
      <c r="T84" s="43">
        <v>54</v>
      </c>
      <c r="Y84" s="7" t="s">
        <v>240</v>
      </c>
    </row>
    <row r="85" spans="1:25" ht="38.25">
      <c r="A85" s="148" t="s">
        <v>1475</v>
      </c>
      <c r="B85" s="134"/>
      <c r="C85" s="7"/>
      <c r="D85" s="52"/>
      <c r="E85" s="52"/>
      <c r="F85" s="52"/>
      <c r="G85" s="52"/>
      <c r="H85" s="52"/>
      <c r="I85" s="52"/>
      <c r="L85" s="13">
        <v>2.75</v>
      </c>
      <c r="T85" s="13">
        <f>68-13</f>
        <v>55</v>
      </c>
      <c r="Y85" s="40" t="s">
        <v>240</v>
      </c>
    </row>
    <row r="86" spans="1:25" ht="25.5">
      <c r="A86" s="7" t="s">
        <v>1556</v>
      </c>
      <c r="B86" s="7"/>
      <c r="C86" s="52"/>
      <c r="D86" s="7"/>
      <c r="E86" s="7"/>
      <c r="F86" s="7"/>
      <c r="G86" s="129"/>
      <c r="H86" s="7"/>
      <c r="I86" s="7"/>
      <c r="L86" s="141">
        <f>33/12</f>
        <v>2.75</v>
      </c>
      <c r="T86" s="13">
        <v>56</v>
      </c>
      <c r="Y86" s="7" t="s">
        <v>240</v>
      </c>
    </row>
    <row r="87" spans="1:25">
      <c r="A87" s="148" t="s">
        <v>911</v>
      </c>
      <c r="B87" s="134"/>
      <c r="C87" s="7"/>
      <c r="D87" s="52"/>
      <c r="E87" s="52"/>
      <c r="F87" s="52"/>
      <c r="G87" s="7"/>
      <c r="H87" s="52"/>
      <c r="I87" s="52"/>
      <c r="L87" s="13">
        <v>2.75</v>
      </c>
      <c r="T87" s="43">
        <f>72-16</f>
        <v>56</v>
      </c>
      <c r="Y87" s="7" t="s">
        <v>240</v>
      </c>
    </row>
    <row r="88" spans="1:25" ht="38.25">
      <c r="A88" s="7" t="s">
        <v>206</v>
      </c>
      <c r="B88" s="7"/>
      <c r="C88" s="129"/>
      <c r="D88" s="129"/>
      <c r="E88" s="129"/>
      <c r="F88" s="129"/>
      <c r="G88" s="7"/>
      <c r="H88" s="129"/>
      <c r="I88" s="129"/>
      <c r="L88" s="13">
        <v>2.8</v>
      </c>
      <c r="T88" s="13">
        <v>56</v>
      </c>
      <c r="Y88" s="7" t="s">
        <v>240</v>
      </c>
    </row>
    <row r="89" spans="1:25">
      <c r="A89" s="7" t="s">
        <v>249</v>
      </c>
      <c r="B89" s="7"/>
      <c r="D89" s="7"/>
      <c r="E89" s="7"/>
      <c r="F89" s="7"/>
      <c r="G89" s="7"/>
      <c r="H89" s="7"/>
      <c r="I89" s="7"/>
      <c r="L89" s="13">
        <v>2.9</v>
      </c>
      <c r="T89" s="43">
        <v>57</v>
      </c>
      <c r="Y89" s="130" t="s">
        <v>240</v>
      </c>
    </row>
    <row r="90" spans="1:25" ht="38.25">
      <c r="A90" s="7" t="s">
        <v>1299</v>
      </c>
      <c r="B90" s="7"/>
      <c r="D90" s="7"/>
      <c r="E90" s="7"/>
      <c r="F90" s="7"/>
      <c r="G90" s="7"/>
      <c r="H90" s="7"/>
      <c r="I90" s="7"/>
      <c r="L90" s="13">
        <v>3</v>
      </c>
      <c r="T90" s="43">
        <v>58</v>
      </c>
      <c r="Y90" s="130" t="s">
        <v>240</v>
      </c>
    </row>
    <row r="91" spans="1:25">
      <c r="A91" s="130" t="s">
        <v>1215</v>
      </c>
      <c r="B91" s="128"/>
      <c r="D91" s="129"/>
      <c r="E91" s="129"/>
      <c r="F91" s="129"/>
      <c r="G91" s="129"/>
      <c r="H91" s="129"/>
      <c r="I91" s="129"/>
      <c r="L91" s="131">
        <v>3</v>
      </c>
      <c r="T91" s="13">
        <v>62</v>
      </c>
      <c r="Y91" s="7" t="s">
        <v>240</v>
      </c>
    </row>
    <row r="92" spans="1:25">
      <c r="A92" s="130" t="s">
        <v>1473</v>
      </c>
      <c r="B92" s="128"/>
      <c r="D92" s="129"/>
      <c r="E92" s="129"/>
      <c r="F92" s="129"/>
      <c r="G92" s="7"/>
      <c r="H92" s="129"/>
      <c r="I92" s="129"/>
      <c r="L92" s="13">
        <v>3</v>
      </c>
      <c r="T92" s="43">
        <f>1953-1891</f>
        <v>62</v>
      </c>
      <c r="Y92" s="7" t="s">
        <v>240</v>
      </c>
    </row>
    <row r="93" spans="1:25" ht="25.5">
      <c r="A93" s="130" t="s">
        <v>498</v>
      </c>
      <c r="B93" s="128"/>
      <c r="D93" s="129"/>
      <c r="E93" s="129"/>
      <c r="F93" s="129"/>
      <c r="G93" s="7"/>
      <c r="H93" s="129"/>
      <c r="I93" s="129"/>
      <c r="L93" s="13">
        <v>3.1</v>
      </c>
      <c r="T93" s="43">
        <v>65</v>
      </c>
      <c r="Y93" s="7" t="s">
        <v>240</v>
      </c>
    </row>
    <row r="94" spans="1:25" ht="25.5">
      <c r="A94" s="130" t="s">
        <v>1157</v>
      </c>
      <c r="B94" s="128"/>
      <c r="D94" s="129"/>
      <c r="E94" s="129"/>
      <c r="F94" s="129"/>
      <c r="G94" s="7"/>
      <c r="H94" s="129"/>
      <c r="I94" s="129"/>
      <c r="L94" s="13">
        <v>3.1</v>
      </c>
      <c r="T94" s="141">
        <v>66</v>
      </c>
      <c r="Y94" s="7" t="s">
        <v>240</v>
      </c>
    </row>
    <row r="95" spans="1:25">
      <c r="A95" s="148" t="s">
        <v>584</v>
      </c>
      <c r="B95" s="134"/>
      <c r="D95" s="52"/>
      <c r="E95" s="52"/>
      <c r="F95" s="52"/>
      <c r="G95" s="52"/>
      <c r="H95" s="52"/>
      <c r="I95" s="52"/>
      <c r="L95" s="13">
        <v>3.2</v>
      </c>
      <c r="T95" s="158">
        <f>1948-1882</f>
        <v>66</v>
      </c>
      <c r="Y95" s="7" t="s">
        <v>240</v>
      </c>
    </row>
    <row r="96" spans="1:25" ht="25.5">
      <c r="A96" s="7" t="s">
        <v>531</v>
      </c>
      <c r="B96" s="7"/>
      <c r="D96" s="7"/>
      <c r="E96" s="7"/>
      <c r="F96" s="7"/>
      <c r="G96" s="7"/>
      <c r="H96" s="7"/>
      <c r="I96" s="7"/>
      <c r="L96" s="13">
        <v>3.3</v>
      </c>
      <c r="T96" s="43">
        <v>69</v>
      </c>
      <c r="Y96" s="7" t="s">
        <v>240</v>
      </c>
    </row>
    <row r="97" spans="1:25" ht="25.5">
      <c r="A97" s="130" t="s">
        <v>1156</v>
      </c>
      <c r="B97" s="128"/>
      <c r="D97" s="129"/>
      <c r="E97" s="129"/>
      <c r="F97" s="129"/>
      <c r="G97" s="129"/>
      <c r="H97" s="129"/>
      <c r="I97" s="129"/>
      <c r="L97" s="13">
        <v>3.3</v>
      </c>
      <c r="T97" s="13">
        <v>72</v>
      </c>
      <c r="Y97" s="7" t="s">
        <v>240</v>
      </c>
    </row>
    <row r="98" spans="1:25">
      <c r="A98" s="7" t="s">
        <v>38</v>
      </c>
      <c r="B98" s="7"/>
      <c r="D98" s="7"/>
      <c r="E98" s="7"/>
      <c r="F98" s="7"/>
      <c r="G98" s="7"/>
      <c r="H98" s="7"/>
      <c r="I98" s="7"/>
      <c r="L98" s="13">
        <v>3.4</v>
      </c>
      <c r="T98" s="141">
        <f>SUM(T2:T97)</f>
        <v>4365</v>
      </c>
      <c r="Y98" s="7" t="s">
        <v>240</v>
      </c>
    </row>
    <row r="99" spans="1:25">
      <c r="A99" s="130" t="s">
        <v>1439</v>
      </c>
      <c r="B99" s="128"/>
      <c r="D99" s="129"/>
      <c r="E99" s="129"/>
      <c r="F99" s="129"/>
      <c r="G99" s="52"/>
      <c r="H99" s="129"/>
      <c r="I99" s="129"/>
      <c r="L99" s="13">
        <v>3.5</v>
      </c>
      <c r="T99" s="13"/>
      <c r="U99" s="222">
        <f>T98/96</f>
        <v>45.46875</v>
      </c>
      <c r="Y99" s="7" t="s">
        <v>240</v>
      </c>
    </row>
    <row r="100" spans="1:25" ht="25.5">
      <c r="A100" s="7" t="s">
        <v>514</v>
      </c>
      <c r="B100" s="7"/>
      <c r="D100" s="7"/>
      <c r="E100" s="7"/>
      <c r="F100" s="7"/>
      <c r="G100" s="52"/>
      <c r="H100" s="7"/>
      <c r="I100" s="7"/>
      <c r="L100" s="13">
        <v>3.5</v>
      </c>
      <c r="T100" s="13"/>
      <c r="Y100" s="7" t="s">
        <v>240</v>
      </c>
    </row>
    <row r="101" spans="1:25" ht="25.5">
      <c r="A101" s="7" t="s">
        <v>941</v>
      </c>
      <c r="B101" s="7"/>
      <c r="D101" s="7"/>
      <c r="E101" s="7"/>
      <c r="F101" s="7"/>
      <c r="G101" s="52"/>
      <c r="H101" s="7"/>
      <c r="I101" s="7"/>
      <c r="L101" s="13">
        <v>3.5</v>
      </c>
      <c r="T101" s="12"/>
      <c r="Y101" s="7" t="s">
        <v>240</v>
      </c>
    </row>
    <row r="102" spans="1:25">
      <c r="A102" s="7" t="s">
        <v>1085</v>
      </c>
      <c r="B102" s="7"/>
      <c r="D102" s="130"/>
      <c r="E102" s="130"/>
      <c r="F102" s="130"/>
      <c r="G102" s="7"/>
      <c r="H102" s="130"/>
      <c r="I102" s="130"/>
      <c r="L102" s="13">
        <v>3.5</v>
      </c>
      <c r="T102" s="131"/>
      <c r="Y102" s="7" t="s">
        <v>240</v>
      </c>
    </row>
    <row r="103" spans="1:25">
      <c r="A103" s="130" t="s">
        <v>896</v>
      </c>
      <c r="B103" s="128"/>
      <c r="D103" s="7"/>
      <c r="E103" s="7"/>
      <c r="F103" s="7"/>
      <c r="G103" s="129"/>
      <c r="H103" s="7"/>
      <c r="I103" s="7"/>
      <c r="L103" s="13">
        <v>3.5</v>
      </c>
      <c r="T103" s="13"/>
      <c r="Y103" s="7" t="s">
        <v>240</v>
      </c>
    </row>
    <row r="104" spans="1:25" ht="25.5">
      <c r="A104" s="7" t="s">
        <v>37</v>
      </c>
      <c r="B104" s="7"/>
      <c r="C104" s="7"/>
      <c r="D104" s="7"/>
      <c r="E104" s="7"/>
      <c r="F104" s="7"/>
      <c r="G104" s="7"/>
      <c r="H104" s="7"/>
      <c r="I104" s="7"/>
      <c r="L104" s="13">
        <v>3.6</v>
      </c>
      <c r="T104" s="13"/>
      <c r="Y104" s="146" t="s">
        <v>240</v>
      </c>
    </row>
    <row r="105" spans="1:25" ht="25.5">
      <c r="A105" s="130" t="s">
        <v>580</v>
      </c>
      <c r="B105" s="128"/>
      <c r="C105" s="129"/>
      <c r="D105" s="7"/>
      <c r="E105" s="7"/>
      <c r="F105" s="7"/>
      <c r="G105" s="7"/>
      <c r="H105" s="7"/>
      <c r="I105" s="7"/>
      <c r="L105" s="143">
        <v>3.6</v>
      </c>
      <c r="T105" s="13"/>
      <c r="Y105" s="148" t="s">
        <v>240</v>
      </c>
    </row>
    <row r="106" spans="1:25">
      <c r="A106" s="148" t="s">
        <v>519</v>
      </c>
      <c r="B106" s="134"/>
      <c r="C106" s="129"/>
      <c r="D106" s="52"/>
      <c r="E106" s="52"/>
      <c r="F106" s="52"/>
      <c r="G106" s="7"/>
      <c r="H106" s="52"/>
      <c r="I106" s="52"/>
      <c r="L106" s="13">
        <v>3.7</v>
      </c>
      <c r="T106" s="13"/>
      <c r="Y106" s="146" t="s">
        <v>240</v>
      </c>
    </row>
    <row r="107" spans="1:25" ht="25.5">
      <c r="A107" s="7" t="s">
        <v>46</v>
      </c>
      <c r="B107" s="7"/>
      <c r="C107" s="7"/>
      <c r="D107" s="7"/>
      <c r="E107" s="7"/>
      <c r="F107" s="7"/>
      <c r="G107" s="7"/>
      <c r="H107" s="7"/>
      <c r="I107" s="7"/>
      <c r="L107" s="13">
        <v>3.7</v>
      </c>
      <c r="T107" s="13"/>
      <c r="Y107" s="146" t="s">
        <v>240</v>
      </c>
    </row>
    <row r="108" spans="1:25">
      <c r="A108" s="130" t="s">
        <v>47</v>
      </c>
      <c r="B108" s="128"/>
      <c r="C108" s="52"/>
      <c r="D108" s="129"/>
      <c r="E108" s="129"/>
      <c r="F108" s="129"/>
      <c r="G108" s="7"/>
      <c r="H108" s="129"/>
      <c r="I108" s="129"/>
      <c r="L108" s="13">
        <v>3.7</v>
      </c>
      <c r="T108" s="13"/>
      <c r="Y108" s="147" t="s">
        <v>240</v>
      </c>
    </row>
    <row r="109" spans="1:25" ht="25.5">
      <c r="A109" s="148" t="s">
        <v>1004</v>
      </c>
      <c r="B109" s="134"/>
      <c r="C109" s="7"/>
      <c r="D109" s="52"/>
      <c r="E109" s="52"/>
      <c r="F109" s="52"/>
      <c r="G109" s="7"/>
      <c r="H109" s="52"/>
      <c r="I109" s="52"/>
      <c r="L109" s="13">
        <v>3.7</v>
      </c>
      <c r="T109" s="133"/>
      <c r="Y109" s="7" t="s">
        <v>240</v>
      </c>
    </row>
    <row r="110" spans="1:25" ht="25.5">
      <c r="A110" s="148" t="s">
        <v>843</v>
      </c>
      <c r="B110" s="148"/>
      <c r="C110" s="7"/>
      <c r="D110" s="27"/>
      <c r="E110" s="27"/>
      <c r="F110" s="27"/>
      <c r="G110" s="7"/>
      <c r="H110" s="27"/>
      <c r="I110" s="27"/>
      <c r="L110" s="13">
        <v>3.75</v>
      </c>
      <c r="T110" s="13"/>
      <c r="Y110" s="130" t="s">
        <v>240</v>
      </c>
    </row>
    <row r="111" spans="1:25" ht="25.5">
      <c r="A111" s="130" t="s">
        <v>225</v>
      </c>
      <c r="B111" s="130"/>
      <c r="C111" s="7"/>
      <c r="D111" s="130"/>
      <c r="E111" s="130"/>
      <c r="F111" s="130"/>
      <c r="G111" s="7"/>
      <c r="H111" s="130"/>
      <c r="I111" s="130"/>
      <c r="L111" s="13">
        <v>3.8</v>
      </c>
      <c r="T111" s="13"/>
      <c r="Y111" s="130" t="s">
        <v>240</v>
      </c>
    </row>
    <row r="112" spans="1:25" ht="25.5">
      <c r="A112" s="7" t="s">
        <v>515</v>
      </c>
      <c r="B112" s="7"/>
      <c r="C112" s="7"/>
      <c r="D112" s="7"/>
      <c r="E112" s="7"/>
      <c r="F112" s="7"/>
      <c r="G112" s="52"/>
      <c r="H112" s="7"/>
      <c r="I112" s="7"/>
      <c r="L112" s="141">
        <v>3.8</v>
      </c>
      <c r="T112" s="141"/>
      <c r="Y112" s="130" t="s">
        <v>240</v>
      </c>
    </row>
    <row r="113" spans="1:25">
      <c r="A113" s="148" t="s">
        <v>489</v>
      </c>
      <c r="B113" s="134"/>
      <c r="C113" s="7"/>
      <c r="D113" s="52"/>
      <c r="E113" s="52"/>
      <c r="F113" s="52"/>
      <c r="G113" s="148"/>
      <c r="H113" s="52"/>
      <c r="I113" s="52"/>
      <c r="L113" s="13">
        <v>4</v>
      </c>
      <c r="T113" s="141"/>
      <c r="Y113" s="130" t="s">
        <v>240</v>
      </c>
    </row>
    <row r="114" spans="1:25" ht="25.5">
      <c r="A114" s="130" t="s">
        <v>261</v>
      </c>
      <c r="B114" s="128"/>
      <c r="C114" s="7"/>
      <c r="D114" s="129"/>
      <c r="E114" s="129"/>
      <c r="F114" s="129"/>
      <c r="G114" s="7"/>
      <c r="H114" s="129"/>
      <c r="I114" s="129"/>
      <c r="L114" s="141">
        <v>4</v>
      </c>
      <c r="T114" s="43"/>
      <c r="Y114" s="7" t="s">
        <v>240</v>
      </c>
    </row>
    <row r="115" spans="1:25">
      <c r="A115" s="7" t="s">
        <v>1084</v>
      </c>
      <c r="B115" s="7"/>
      <c r="C115" s="52"/>
      <c r="D115" s="7"/>
      <c r="E115" s="7"/>
      <c r="F115" s="7"/>
      <c r="G115" s="52"/>
      <c r="H115" s="7"/>
      <c r="I115" s="7"/>
      <c r="L115" s="13">
        <v>4</v>
      </c>
      <c r="T115" s="43"/>
      <c r="Y115" s="7" t="s">
        <v>240</v>
      </c>
    </row>
    <row r="116" spans="1:25" ht="25.5">
      <c r="A116" s="7" t="s">
        <v>1454</v>
      </c>
      <c r="B116" s="7"/>
      <c r="C116" s="52"/>
      <c r="D116" s="7"/>
      <c r="E116" s="7"/>
      <c r="F116" s="7"/>
      <c r="G116" s="52"/>
      <c r="H116" s="7"/>
      <c r="I116" s="7"/>
      <c r="L116" s="13">
        <v>4</v>
      </c>
      <c r="T116" s="43"/>
      <c r="Y116" s="38" t="s">
        <v>240</v>
      </c>
    </row>
    <row r="117" spans="1:25" ht="25.5">
      <c r="A117" s="148" t="s">
        <v>663</v>
      </c>
      <c r="B117" s="134"/>
      <c r="C117" s="52"/>
      <c r="D117" s="52"/>
      <c r="E117" s="52"/>
      <c r="F117" s="52"/>
      <c r="G117" s="7"/>
      <c r="H117" s="52"/>
      <c r="I117" s="52"/>
      <c r="L117" s="13">
        <v>4</v>
      </c>
      <c r="T117" s="43"/>
      <c r="Y117" s="7" t="s">
        <v>240</v>
      </c>
    </row>
    <row r="118" spans="1:25" ht="25.5">
      <c r="A118" s="7" t="s">
        <v>252</v>
      </c>
      <c r="B118" s="7"/>
      <c r="C118" s="52"/>
      <c r="D118" s="7"/>
      <c r="E118" s="7"/>
      <c r="F118" s="7"/>
      <c r="G118" s="52"/>
      <c r="H118" s="7"/>
      <c r="I118" s="7"/>
      <c r="L118" s="13">
        <v>4</v>
      </c>
      <c r="T118" s="43"/>
      <c r="Y118" s="7" t="s">
        <v>240</v>
      </c>
    </row>
    <row r="119" spans="1:25">
      <c r="A119" s="7" t="s">
        <v>416</v>
      </c>
      <c r="B119" s="7"/>
      <c r="C119" s="52"/>
      <c r="D119" s="7"/>
      <c r="E119" s="7"/>
      <c r="F119" s="7"/>
      <c r="G119" s="52"/>
      <c r="H119" s="7"/>
      <c r="I119" s="7"/>
      <c r="L119" s="13">
        <v>4</v>
      </c>
      <c r="T119" s="43"/>
      <c r="Y119" s="7" t="s">
        <v>240</v>
      </c>
    </row>
    <row r="120" spans="1:25" ht="25.5">
      <c r="A120" s="7" t="s">
        <v>1300</v>
      </c>
      <c r="B120" s="7"/>
      <c r="C120" s="7"/>
      <c r="D120" s="7"/>
      <c r="E120" s="7"/>
      <c r="F120" s="7"/>
      <c r="G120" s="7"/>
      <c r="H120" s="7"/>
      <c r="I120" s="7"/>
      <c r="L120" s="13">
        <v>4</v>
      </c>
      <c r="T120" s="43"/>
      <c r="Y120" s="7" t="s">
        <v>240</v>
      </c>
    </row>
    <row r="121" spans="1:25">
      <c r="A121" s="148" t="s">
        <v>899</v>
      </c>
      <c r="B121" s="134"/>
      <c r="C121" s="7"/>
      <c r="D121" s="52"/>
      <c r="E121" s="52"/>
      <c r="F121" s="52"/>
      <c r="G121" s="7"/>
      <c r="H121" s="52"/>
      <c r="I121" s="52"/>
      <c r="L121" s="13">
        <v>4.0999999999999996</v>
      </c>
      <c r="T121" s="43"/>
      <c r="Y121" s="7" t="s">
        <v>240</v>
      </c>
    </row>
    <row r="122" spans="1:25" ht="25.5">
      <c r="A122" s="148" t="s">
        <v>74</v>
      </c>
      <c r="B122" s="148"/>
      <c r="C122" s="52"/>
      <c r="D122" s="130"/>
      <c r="E122" s="130"/>
      <c r="F122" s="130"/>
      <c r="G122" s="52"/>
      <c r="H122" s="130"/>
      <c r="I122" s="130"/>
      <c r="L122" s="13">
        <v>4.0999999999999996</v>
      </c>
      <c r="T122" s="43"/>
      <c r="Y122" s="7" t="s">
        <v>240</v>
      </c>
    </row>
    <row r="123" spans="1:25" ht="25.5">
      <c r="A123" s="7" t="s">
        <v>622</v>
      </c>
      <c r="B123" s="7"/>
      <c r="C123" s="7"/>
      <c r="D123" s="7"/>
      <c r="E123" s="7"/>
      <c r="F123" s="7"/>
      <c r="G123" s="7"/>
      <c r="H123" s="7"/>
      <c r="I123" s="7"/>
      <c r="L123" s="131">
        <v>4.0999999999999996</v>
      </c>
      <c r="T123" s="43"/>
      <c r="Y123" s="130" t="s">
        <v>240</v>
      </c>
    </row>
    <row r="124" spans="1:25">
      <c r="A124" s="7" t="s">
        <v>988</v>
      </c>
      <c r="B124" s="7"/>
      <c r="C124" s="7"/>
      <c r="D124" s="7"/>
      <c r="E124" s="7"/>
      <c r="F124" s="7"/>
      <c r="G124" s="7"/>
      <c r="H124" s="7"/>
      <c r="I124" s="7"/>
      <c r="L124" s="131">
        <v>4.0999999999999996</v>
      </c>
      <c r="T124" s="43"/>
      <c r="Y124" s="130" t="s">
        <v>240</v>
      </c>
    </row>
    <row r="125" spans="1:25" ht="25.5">
      <c r="A125" s="130" t="s">
        <v>581</v>
      </c>
      <c r="B125" s="128"/>
      <c r="C125" s="7"/>
      <c r="D125" s="7"/>
      <c r="E125" s="7"/>
      <c r="F125" s="7"/>
      <c r="G125" s="52"/>
      <c r="H125" s="7"/>
      <c r="I125" s="7"/>
      <c r="L125" s="13">
        <v>4.2</v>
      </c>
      <c r="T125" s="43"/>
      <c r="Y125" s="130" t="s">
        <v>240</v>
      </c>
    </row>
    <row r="126" spans="1:25" ht="25.5">
      <c r="A126" s="7" t="s">
        <v>1124</v>
      </c>
      <c r="B126" s="7"/>
      <c r="C126" s="7"/>
      <c r="D126" s="7"/>
      <c r="E126" s="7"/>
      <c r="F126" s="7"/>
      <c r="G126" s="52"/>
      <c r="H126" s="7"/>
      <c r="I126" s="7"/>
      <c r="L126" s="13">
        <v>4.2</v>
      </c>
      <c r="T126" s="43"/>
      <c r="Y126" s="130" t="s">
        <v>240</v>
      </c>
    </row>
    <row r="127" spans="1:25" ht="25.5">
      <c r="A127" s="130" t="s">
        <v>570</v>
      </c>
      <c r="B127" s="128"/>
      <c r="C127" s="129"/>
      <c r="D127" s="129"/>
      <c r="E127" s="129"/>
      <c r="F127" s="129"/>
      <c r="G127" s="7"/>
      <c r="H127" s="129"/>
      <c r="I127" s="129"/>
      <c r="L127" s="13">
        <v>4.2</v>
      </c>
      <c r="T127" s="43"/>
      <c r="Y127" s="7" t="s">
        <v>240</v>
      </c>
    </row>
    <row r="128" spans="1:25" ht="25.5">
      <c r="A128" s="7" t="s">
        <v>989</v>
      </c>
      <c r="B128" s="7"/>
      <c r="C128" s="129"/>
      <c r="D128" s="7"/>
      <c r="E128" s="7"/>
      <c r="F128" s="7"/>
      <c r="G128" s="52"/>
      <c r="H128" s="7"/>
      <c r="I128" s="7"/>
      <c r="L128" s="13">
        <v>4.25</v>
      </c>
      <c r="T128" s="43"/>
      <c r="Y128" s="7" t="s">
        <v>240</v>
      </c>
    </row>
    <row r="129" spans="1:25">
      <c r="A129" s="7" t="s">
        <v>993</v>
      </c>
      <c r="B129" s="7"/>
      <c r="C129" s="7"/>
      <c r="D129" s="7"/>
      <c r="E129" s="7"/>
      <c r="F129" s="7"/>
      <c r="G129" s="7"/>
      <c r="H129" s="7"/>
      <c r="I129" s="7"/>
      <c r="L129" s="13">
        <v>4.25</v>
      </c>
      <c r="T129" s="141"/>
      <c r="Y129" s="146" t="s">
        <v>240</v>
      </c>
    </row>
    <row r="130" spans="1:25" ht="25.5">
      <c r="A130" s="7" t="s">
        <v>250</v>
      </c>
      <c r="B130" s="7"/>
      <c r="C130" s="52"/>
      <c r="D130" s="7"/>
      <c r="E130" s="7"/>
      <c r="F130" s="7"/>
      <c r="G130" s="52"/>
      <c r="H130" s="7"/>
      <c r="I130" s="7"/>
      <c r="L130" s="13">
        <v>4.25</v>
      </c>
      <c r="T130" s="141"/>
      <c r="Y130" s="7" t="s">
        <v>240</v>
      </c>
    </row>
    <row r="131" spans="1:25" ht="25.5">
      <c r="A131" s="148" t="s">
        <v>1617</v>
      </c>
      <c r="B131" s="134"/>
      <c r="C131" s="52"/>
      <c r="D131" s="52"/>
      <c r="E131" s="52"/>
      <c r="F131" s="52"/>
      <c r="G131" s="52"/>
      <c r="H131" s="52"/>
      <c r="I131" s="52"/>
      <c r="L131" s="131">
        <v>4.3</v>
      </c>
      <c r="T131" s="141"/>
      <c r="Y131" s="7" t="s">
        <v>240</v>
      </c>
    </row>
    <row r="132" spans="1:25" ht="25.5">
      <c r="A132" s="7" t="s">
        <v>567</v>
      </c>
      <c r="B132" s="7"/>
      <c r="C132" s="7"/>
      <c r="D132" s="7"/>
      <c r="E132" s="7"/>
      <c r="F132" s="7"/>
      <c r="G132" s="7"/>
      <c r="H132" s="7"/>
      <c r="I132" s="7"/>
      <c r="L132" s="13">
        <v>4.5</v>
      </c>
      <c r="T132" s="141"/>
      <c r="Y132" s="130" t="s">
        <v>240</v>
      </c>
    </row>
    <row r="133" spans="1:25" ht="25.5">
      <c r="A133" s="130" t="s">
        <v>1472</v>
      </c>
      <c r="B133" s="128"/>
      <c r="C133" s="52"/>
      <c r="D133" s="129"/>
      <c r="E133" s="129"/>
      <c r="F133" s="129"/>
      <c r="G133" s="129"/>
      <c r="H133" s="129"/>
      <c r="I133" s="129"/>
      <c r="L133" s="13">
        <v>4.5</v>
      </c>
      <c r="T133" s="158"/>
      <c r="Y133" s="38" t="s">
        <v>240</v>
      </c>
    </row>
    <row r="134" spans="1:25" ht="25.5">
      <c r="A134" s="7" t="s">
        <v>196</v>
      </c>
      <c r="B134" s="7"/>
      <c r="C134" s="129"/>
      <c r="D134" s="7"/>
      <c r="E134" s="7"/>
      <c r="F134" s="7"/>
      <c r="G134" s="52"/>
      <c r="H134" s="7"/>
      <c r="I134" s="7"/>
      <c r="L134" s="13">
        <v>4.7</v>
      </c>
      <c r="T134" s="43"/>
      <c r="Y134" s="7" t="s">
        <v>240</v>
      </c>
    </row>
    <row r="135" spans="1:25" ht="25.5">
      <c r="A135" s="7" t="s">
        <v>798</v>
      </c>
      <c r="B135" s="7"/>
      <c r="C135" s="148"/>
      <c r="D135" s="7"/>
      <c r="E135" s="7"/>
      <c r="F135" s="7"/>
      <c r="G135" s="52"/>
      <c r="H135" s="7"/>
      <c r="I135" s="7"/>
      <c r="L135" s="13">
        <v>4.7</v>
      </c>
      <c r="T135" s="141"/>
      <c r="Y135" s="7" t="s">
        <v>240</v>
      </c>
    </row>
    <row r="136" spans="1:25" ht="25.5">
      <c r="A136" s="7" t="s">
        <v>1289</v>
      </c>
      <c r="B136" s="7"/>
      <c r="C136" s="7"/>
      <c r="D136" s="7"/>
      <c r="E136" s="7"/>
      <c r="F136" s="7"/>
      <c r="G136" s="52"/>
      <c r="H136" s="7"/>
      <c r="I136" s="7"/>
      <c r="L136" s="13">
        <v>4.75</v>
      </c>
      <c r="T136" s="141"/>
      <c r="Y136" s="7" t="s">
        <v>240</v>
      </c>
    </row>
    <row r="137" spans="1:25" ht="25.5">
      <c r="A137" s="148" t="s">
        <v>125</v>
      </c>
      <c r="B137" s="134"/>
      <c r="C137" s="7"/>
      <c r="D137" s="52"/>
      <c r="E137" s="52"/>
      <c r="F137" s="52"/>
      <c r="G137" s="129"/>
      <c r="H137" s="52"/>
      <c r="I137" s="52"/>
      <c r="L137" s="131">
        <v>4.8</v>
      </c>
      <c r="T137" s="43"/>
      <c r="Y137" s="7" t="s">
        <v>240</v>
      </c>
    </row>
    <row r="138" spans="1:25">
      <c r="A138" s="7" t="s">
        <v>413</v>
      </c>
      <c r="B138" s="7"/>
      <c r="C138" s="7"/>
      <c r="D138" s="7"/>
      <c r="E138" s="7"/>
      <c r="F138" s="7"/>
      <c r="G138" s="129"/>
      <c r="H138" s="7"/>
      <c r="I138" s="7"/>
      <c r="L138" s="13">
        <v>4.8</v>
      </c>
      <c r="T138" s="43"/>
      <c r="Y138" s="7" t="s">
        <v>240</v>
      </c>
    </row>
    <row r="139" spans="1:25" ht="25.5">
      <c r="A139" s="7" t="s">
        <v>582</v>
      </c>
      <c r="B139" s="7"/>
      <c r="C139" s="7"/>
      <c r="D139" s="7"/>
      <c r="E139" s="7"/>
      <c r="F139" s="7"/>
      <c r="G139" s="52"/>
      <c r="H139" s="7"/>
      <c r="I139" s="7"/>
      <c r="L139" s="43">
        <v>4.9000000000000004</v>
      </c>
      <c r="T139" s="43"/>
      <c r="Y139" s="7" t="s">
        <v>240</v>
      </c>
    </row>
    <row r="140" spans="1:25" ht="25.5">
      <c r="A140" s="130" t="s">
        <v>804</v>
      </c>
      <c r="B140" s="128"/>
      <c r="C140" s="129"/>
      <c r="D140" s="129"/>
      <c r="E140" s="129"/>
      <c r="F140" s="129"/>
      <c r="G140" s="7"/>
      <c r="H140" s="129"/>
      <c r="I140" s="129"/>
      <c r="L140" s="13">
        <v>5</v>
      </c>
      <c r="T140" s="43"/>
      <c r="Y140" s="7" t="s">
        <v>240</v>
      </c>
    </row>
    <row r="141" spans="1:25" ht="25.5">
      <c r="A141" s="178" t="s">
        <v>916</v>
      </c>
      <c r="B141" s="136"/>
      <c r="D141" s="129"/>
      <c r="E141" s="129"/>
      <c r="F141" s="129"/>
      <c r="G141" s="52"/>
      <c r="H141" s="129"/>
      <c r="I141" s="129"/>
      <c r="L141" s="13">
        <v>5</v>
      </c>
      <c r="T141" s="43"/>
      <c r="Y141" s="130" t="s">
        <v>240</v>
      </c>
    </row>
    <row r="142" spans="1:25">
      <c r="A142" s="7" t="s">
        <v>210</v>
      </c>
      <c r="B142" s="7"/>
      <c r="D142" s="7"/>
      <c r="E142" s="7"/>
      <c r="F142" s="20"/>
      <c r="H142" s="7"/>
      <c r="I142" s="7"/>
      <c r="L142" s="13">
        <v>5</v>
      </c>
      <c r="T142" s="43"/>
      <c r="Y142" s="7" t="s">
        <v>240</v>
      </c>
    </row>
    <row r="143" spans="1:25">
      <c r="A143" s="7" t="s">
        <v>996</v>
      </c>
      <c r="B143" s="7"/>
      <c r="D143" s="7"/>
      <c r="E143" s="7"/>
      <c r="F143" s="20"/>
      <c r="H143" s="7"/>
      <c r="I143" s="7"/>
      <c r="L143" s="13">
        <v>5</v>
      </c>
      <c r="T143" s="43"/>
      <c r="Y143" s="7" t="s">
        <v>240</v>
      </c>
    </row>
    <row r="144" spans="1:25" ht="25.5">
      <c r="A144" s="7" t="s">
        <v>985</v>
      </c>
      <c r="B144" s="7"/>
      <c r="D144" s="7"/>
      <c r="E144" s="7"/>
      <c r="F144" s="20"/>
      <c r="H144" s="7"/>
      <c r="I144" s="7"/>
      <c r="L144" s="141">
        <v>5.2</v>
      </c>
      <c r="T144" s="141"/>
      <c r="Y144" s="7" t="s">
        <v>240</v>
      </c>
    </row>
    <row r="145" spans="1:25" ht="25.5">
      <c r="A145" s="7" t="s">
        <v>339</v>
      </c>
      <c r="B145" s="7"/>
      <c r="D145" s="7"/>
      <c r="E145" s="7"/>
      <c r="F145" s="20"/>
      <c r="H145" s="7"/>
      <c r="I145" s="7"/>
      <c r="L145" s="13">
        <v>5.2</v>
      </c>
      <c r="T145" s="141"/>
      <c r="Y145" s="7" t="s">
        <v>240</v>
      </c>
    </row>
    <row r="146" spans="1:25" ht="25.5">
      <c r="A146" s="7" t="s">
        <v>992</v>
      </c>
      <c r="B146" s="7"/>
      <c r="D146" s="7"/>
      <c r="E146" s="7"/>
      <c r="F146" s="20"/>
      <c r="H146" s="7"/>
      <c r="I146" s="7"/>
      <c r="L146" s="13">
        <v>5.25</v>
      </c>
      <c r="T146" s="141"/>
      <c r="Y146" s="7" t="s">
        <v>240</v>
      </c>
    </row>
    <row r="147" spans="1:25" ht="25.5">
      <c r="A147" s="130" t="s">
        <v>732</v>
      </c>
      <c r="B147" s="129"/>
      <c r="D147" s="130"/>
      <c r="E147" s="130"/>
      <c r="F147" s="215"/>
      <c r="H147" s="130"/>
      <c r="I147" s="130"/>
      <c r="L147" s="13">
        <v>5.25</v>
      </c>
      <c r="T147" s="141"/>
      <c r="Y147" s="147" t="s">
        <v>240</v>
      </c>
    </row>
    <row r="148" spans="1:25" ht="38.25">
      <c r="A148" s="7" t="s">
        <v>313</v>
      </c>
      <c r="B148" s="7"/>
      <c r="D148" s="148"/>
      <c r="E148" s="148"/>
      <c r="F148" s="216"/>
      <c r="H148" s="148"/>
      <c r="I148" s="148"/>
      <c r="L148" s="13">
        <v>5.3</v>
      </c>
      <c r="T148" s="43"/>
      <c r="Y148" s="147" t="s">
        <v>240</v>
      </c>
    </row>
    <row r="149" spans="1:25" ht="25.5">
      <c r="A149" s="7" t="s">
        <v>577</v>
      </c>
      <c r="B149" s="7"/>
      <c r="D149" s="7"/>
      <c r="E149" s="7"/>
      <c r="F149" s="20"/>
      <c r="H149" s="7"/>
      <c r="I149" s="7"/>
      <c r="L149" s="13">
        <v>5.3</v>
      </c>
      <c r="T149" s="43"/>
      <c r="Y149" s="147" t="s">
        <v>240</v>
      </c>
    </row>
    <row r="150" spans="1:25" ht="25.5">
      <c r="A150" s="7" t="s">
        <v>1298</v>
      </c>
      <c r="B150" s="7"/>
      <c r="D150" s="7"/>
      <c r="E150" s="7"/>
      <c r="F150" s="20"/>
      <c r="H150" s="7"/>
      <c r="I150" s="7"/>
      <c r="L150" s="13">
        <v>5.4</v>
      </c>
      <c r="T150" s="141"/>
      <c r="Y150" s="7" t="s">
        <v>240</v>
      </c>
    </row>
    <row r="151" spans="1:25" ht="25.5">
      <c r="A151" s="148" t="s">
        <v>212</v>
      </c>
      <c r="B151" s="134"/>
      <c r="D151" s="52"/>
      <c r="E151" s="52"/>
      <c r="F151" s="217"/>
      <c r="H151" s="52"/>
      <c r="I151" s="52"/>
      <c r="L151" s="13">
        <v>5.5</v>
      </c>
      <c r="T151" s="43"/>
      <c r="Y151" s="7" t="s">
        <v>240</v>
      </c>
    </row>
    <row r="152" spans="1:25" ht="38.25">
      <c r="A152" s="148" t="s">
        <v>557</v>
      </c>
      <c r="B152" s="148"/>
      <c r="D152" s="148"/>
      <c r="E152" s="148"/>
      <c r="F152" s="216"/>
      <c r="H152" s="148"/>
      <c r="I152" s="148"/>
      <c r="L152" s="13">
        <v>5.5</v>
      </c>
      <c r="T152" s="43"/>
      <c r="Y152" s="130" t="s">
        <v>240</v>
      </c>
    </row>
    <row r="153" spans="1:25" ht="25.5">
      <c r="A153" s="130" t="s">
        <v>298</v>
      </c>
      <c r="B153" s="130"/>
      <c r="D153" s="7"/>
      <c r="E153" s="7"/>
      <c r="F153" s="20"/>
      <c r="H153" s="7"/>
      <c r="I153" s="7"/>
      <c r="L153" s="131">
        <v>5.5</v>
      </c>
      <c r="T153" s="43"/>
      <c r="Y153" s="130" t="s">
        <v>240</v>
      </c>
    </row>
    <row r="154" spans="1:25">
      <c r="A154" s="148" t="s">
        <v>951</v>
      </c>
      <c r="B154" s="134"/>
      <c r="D154" s="7"/>
      <c r="E154" s="7"/>
      <c r="F154" s="20"/>
      <c r="H154" s="7"/>
      <c r="I154" s="7"/>
      <c r="L154" s="43">
        <v>5.6</v>
      </c>
      <c r="T154" s="43"/>
      <c r="Y154" s="130" t="s">
        <v>240</v>
      </c>
    </row>
    <row r="155" spans="1:25" ht="25.5">
      <c r="A155" s="7" t="s">
        <v>1120</v>
      </c>
      <c r="B155" s="7"/>
      <c r="D155" s="7"/>
      <c r="E155" s="7"/>
      <c r="F155" s="20"/>
      <c r="H155" s="7"/>
      <c r="I155" s="7"/>
      <c r="L155" s="141">
        <v>5.6</v>
      </c>
      <c r="T155" s="43"/>
      <c r="Y155" s="130" t="s">
        <v>240</v>
      </c>
    </row>
    <row r="156" spans="1:25" ht="25.5">
      <c r="A156" s="7" t="s">
        <v>1186</v>
      </c>
      <c r="B156" s="7"/>
      <c r="D156" s="7"/>
      <c r="E156" s="7"/>
      <c r="F156" s="20"/>
      <c r="H156" s="7"/>
      <c r="I156" s="7"/>
      <c r="L156" s="131">
        <v>5.75</v>
      </c>
      <c r="T156" s="43"/>
      <c r="Y156" s="130" t="s">
        <v>240</v>
      </c>
    </row>
    <row r="157" spans="1:25" ht="25.5">
      <c r="A157" s="130" t="s">
        <v>190</v>
      </c>
      <c r="B157" s="129"/>
      <c r="D157" s="52"/>
      <c r="E157" s="52"/>
      <c r="F157" s="217"/>
      <c r="H157" s="52"/>
      <c r="I157" s="52"/>
      <c r="L157" s="13">
        <v>5.9</v>
      </c>
      <c r="T157" s="141"/>
      <c r="Y157" s="7" t="s">
        <v>240</v>
      </c>
    </row>
    <row r="158" spans="1:25" ht="25.5">
      <c r="A158" s="148" t="s">
        <v>665</v>
      </c>
      <c r="B158" s="134"/>
      <c r="D158" s="52"/>
      <c r="E158" s="52"/>
      <c r="F158" s="217"/>
      <c r="H158" s="52"/>
      <c r="I158" s="52"/>
      <c r="L158" s="13">
        <v>6</v>
      </c>
      <c r="T158" s="43"/>
      <c r="Y158" s="7" t="s">
        <v>240</v>
      </c>
    </row>
    <row r="159" spans="1:25" ht="25.5">
      <c r="A159" s="7" t="s">
        <v>211</v>
      </c>
      <c r="B159" s="7"/>
      <c r="D159" s="7"/>
      <c r="E159" s="7"/>
      <c r="F159" s="20"/>
      <c r="H159" s="7"/>
      <c r="I159" s="7"/>
      <c r="L159" s="13">
        <v>6</v>
      </c>
      <c r="T159" s="43"/>
      <c r="Y159" s="7" t="s">
        <v>240</v>
      </c>
    </row>
    <row r="160" spans="1:25" ht="25.5">
      <c r="A160" s="148" t="s">
        <v>513</v>
      </c>
      <c r="B160" s="134"/>
      <c r="D160" s="52"/>
      <c r="E160" s="52"/>
      <c r="F160" s="217"/>
      <c r="H160" s="52"/>
      <c r="I160" s="52"/>
      <c r="L160" s="13">
        <v>6</v>
      </c>
      <c r="T160" s="43"/>
      <c r="Y160" s="7" t="s">
        <v>240</v>
      </c>
    </row>
    <row r="161" spans="1:25">
      <c r="A161" s="148" t="s">
        <v>1476</v>
      </c>
      <c r="B161" s="134"/>
      <c r="D161" s="52"/>
      <c r="E161" s="52"/>
      <c r="F161" s="217"/>
      <c r="H161" s="52"/>
      <c r="I161" s="52"/>
      <c r="L161" s="13">
        <v>6</v>
      </c>
      <c r="T161" s="43"/>
      <c r="Y161" s="7" t="s">
        <v>240</v>
      </c>
    </row>
    <row r="162" spans="1:25" ht="25.5">
      <c r="A162" s="7" t="s">
        <v>194</v>
      </c>
      <c r="B162" s="7"/>
      <c r="D162" s="7"/>
      <c r="E162" s="7"/>
      <c r="F162" s="20"/>
      <c r="H162" s="7"/>
      <c r="I162" s="7"/>
      <c r="L162" s="131">
        <v>6.2</v>
      </c>
      <c r="T162" s="43"/>
      <c r="Y162" s="7" t="s">
        <v>240</v>
      </c>
    </row>
    <row r="163" spans="1:25">
      <c r="A163" s="148" t="s">
        <v>1395</v>
      </c>
      <c r="B163" s="134"/>
      <c r="D163" s="52"/>
      <c r="E163" s="52"/>
      <c r="F163" s="217"/>
      <c r="H163" s="52"/>
      <c r="I163" s="52"/>
      <c r="L163" s="13">
        <v>6.3</v>
      </c>
      <c r="T163" s="158"/>
      <c r="Y163" s="7" t="s">
        <v>240</v>
      </c>
    </row>
    <row r="164" spans="1:25" ht="38.25">
      <c r="A164" s="7" t="s">
        <v>938</v>
      </c>
      <c r="B164" s="7"/>
      <c r="D164" s="7"/>
      <c r="E164" s="7"/>
      <c r="F164" s="20"/>
      <c r="H164" s="7"/>
      <c r="I164" s="7"/>
      <c r="L164" s="13">
        <v>6.5</v>
      </c>
      <c r="T164" s="158"/>
      <c r="Y164" s="7" t="s">
        <v>240</v>
      </c>
    </row>
    <row r="165" spans="1:25">
      <c r="A165" s="130" t="s">
        <v>327</v>
      </c>
      <c r="B165" s="128"/>
      <c r="D165" s="7"/>
      <c r="E165" s="7"/>
      <c r="F165" s="20"/>
      <c r="H165" s="7"/>
      <c r="I165" s="7"/>
      <c r="L165" s="13">
        <v>6.5</v>
      </c>
      <c r="T165" s="43"/>
      <c r="Y165" s="40" t="s">
        <v>240</v>
      </c>
    </row>
    <row r="166" spans="1:25" ht="25.5">
      <c r="A166" s="7" t="s">
        <v>1068</v>
      </c>
      <c r="B166" s="7"/>
      <c r="D166" s="7"/>
      <c r="E166" s="7"/>
      <c r="F166" s="20"/>
      <c r="H166" s="7"/>
      <c r="I166" s="7"/>
      <c r="L166" s="13">
        <v>6.5</v>
      </c>
      <c r="T166" s="43"/>
      <c r="Y166" s="7" t="s">
        <v>240</v>
      </c>
    </row>
    <row r="167" spans="1:25">
      <c r="A167" s="148" t="s">
        <v>930</v>
      </c>
      <c r="B167" s="134"/>
      <c r="D167" s="52"/>
      <c r="E167" s="52"/>
      <c r="F167" s="217"/>
      <c r="H167" s="52"/>
      <c r="I167" s="52"/>
      <c r="L167" s="13">
        <v>6.7</v>
      </c>
      <c r="T167" s="141"/>
      <c r="Y167" s="7" t="s">
        <v>240</v>
      </c>
    </row>
    <row r="168" spans="1:25">
      <c r="A168" s="7" t="s">
        <v>998</v>
      </c>
      <c r="B168" s="7"/>
      <c r="D168" s="130"/>
      <c r="E168" s="130"/>
      <c r="F168" s="215"/>
      <c r="H168" s="130"/>
      <c r="I168" s="130"/>
      <c r="L168" s="13">
        <v>6.7</v>
      </c>
      <c r="T168" s="141"/>
      <c r="Y168" s="7" t="s">
        <v>240</v>
      </c>
    </row>
    <row r="169" spans="1:25" ht="25.5">
      <c r="A169" s="7" t="s">
        <v>1122</v>
      </c>
      <c r="B169" s="7"/>
      <c r="D169" s="7"/>
      <c r="E169" s="7"/>
      <c r="F169" s="20"/>
      <c r="H169" s="7"/>
      <c r="I169" s="7"/>
      <c r="L169" s="13">
        <v>6.75</v>
      </c>
      <c r="T169" s="141"/>
      <c r="Y169" s="146" t="s">
        <v>240</v>
      </c>
    </row>
    <row r="170" spans="1:25" ht="25.5">
      <c r="A170" s="7" t="s">
        <v>170</v>
      </c>
      <c r="B170" s="7"/>
      <c r="D170" s="7"/>
      <c r="E170" s="7"/>
      <c r="F170" s="20"/>
      <c r="H170" s="7"/>
      <c r="I170" s="7"/>
      <c r="L170" s="13">
        <v>6.75</v>
      </c>
      <c r="T170" s="141"/>
      <c r="Y170" s="146" t="s">
        <v>240</v>
      </c>
    </row>
    <row r="171" spans="1:25" ht="38.25">
      <c r="A171" s="148" t="s">
        <v>447</v>
      </c>
      <c r="B171" s="148"/>
      <c r="D171" s="52"/>
      <c r="E171" s="52"/>
      <c r="F171" s="217"/>
      <c r="H171" s="52"/>
      <c r="I171" s="52"/>
      <c r="L171" s="13">
        <v>6.8</v>
      </c>
      <c r="T171" s="43"/>
      <c r="Y171" s="7" t="s">
        <v>240</v>
      </c>
    </row>
    <row r="172" spans="1:25" ht="25.5">
      <c r="A172" s="7" t="s">
        <v>43</v>
      </c>
      <c r="B172" s="7"/>
      <c r="D172" s="7"/>
      <c r="E172" s="7"/>
      <c r="F172" s="20"/>
      <c r="H172" s="7"/>
      <c r="I172" s="7"/>
      <c r="L172" s="13">
        <v>7</v>
      </c>
      <c r="T172" s="43"/>
      <c r="Y172" s="7" t="s">
        <v>240</v>
      </c>
    </row>
    <row r="173" spans="1:25">
      <c r="A173" s="130" t="s">
        <v>931</v>
      </c>
      <c r="B173" s="128"/>
      <c r="D173" s="7"/>
      <c r="E173" s="7"/>
      <c r="F173" s="20"/>
      <c r="H173" s="7"/>
      <c r="I173" s="7"/>
      <c r="L173" s="13">
        <v>7</v>
      </c>
      <c r="T173" s="43"/>
      <c r="Y173" s="7" t="s">
        <v>240</v>
      </c>
    </row>
    <row r="174" spans="1:25">
      <c r="A174" s="148" t="s">
        <v>1873</v>
      </c>
      <c r="B174" s="134"/>
      <c r="D174" s="52"/>
      <c r="E174" s="52"/>
      <c r="F174" s="217"/>
      <c r="H174" s="52"/>
      <c r="I174" s="52"/>
      <c r="L174" s="158">
        <v>7.25</v>
      </c>
      <c r="T174" s="43"/>
      <c r="Y174" s="7" t="s">
        <v>240</v>
      </c>
    </row>
    <row r="175" spans="1:25">
      <c r="A175" s="130" t="s">
        <v>1616</v>
      </c>
      <c r="B175" s="129"/>
      <c r="D175" s="129"/>
      <c r="E175" s="129"/>
      <c r="F175" s="129"/>
      <c r="G175" s="7"/>
      <c r="H175" s="129"/>
      <c r="I175" s="129"/>
      <c r="L175" s="13">
        <v>7.25</v>
      </c>
      <c r="T175" s="43"/>
      <c r="Y175" s="7" t="s">
        <v>240</v>
      </c>
    </row>
    <row r="176" spans="1:25">
      <c r="A176" s="130" t="s">
        <v>898</v>
      </c>
      <c r="B176" s="128"/>
      <c r="D176" s="7"/>
      <c r="E176" s="7"/>
      <c r="F176" s="7"/>
      <c r="G176" s="7"/>
      <c r="H176" s="7"/>
      <c r="I176" s="7"/>
      <c r="L176" s="13">
        <v>7.25</v>
      </c>
      <c r="T176" s="43"/>
      <c r="Y176" s="7" t="s">
        <v>240</v>
      </c>
    </row>
    <row r="177" spans="1:25" ht="25.5">
      <c r="A177" s="148" t="s">
        <v>561</v>
      </c>
      <c r="B177" s="134"/>
      <c r="D177" s="52"/>
      <c r="E177" s="52"/>
      <c r="F177" s="52"/>
      <c r="G177" s="7"/>
      <c r="H177" s="52"/>
      <c r="I177" s="52"/>
      <c r="L177" s="13">
        <v>7.4</v>
      </c>
      <c r="T177" s="43"/>
      <c r="Y177" s="7" t="s">
        <v>240</v>
      </c>
    </row>
    <row r="178" spans="1:25">
      <c r="A178" s="148" t="s">
        <v>449</v>
      </c>
      <c r="B178" s="134"/>
      <c r="D178" s="52"/>
      <c r="E178" s="52"/>
      <c r="F178" s="52"/>
      <c r="G178" s="129"/>
      <c r="H178" s="52"/>
      <c r="I178" s="52"/>
      <c r="L178" s="13">
        <v>7.7</v>
      </c>
      <c r="T178" s="43"/>
      <c r="Y178" s="7" t="s">
        <v>240</v>
      </c>
    </row>
    <row r="179" spans="1:25" ht="25.5">
      <c r="A179" s="148" t="s">
        <v>188</v>
      </c>
      <c r="B179" s="134"/>
      <c r="D179" s="52"/>
      <c r="E179" s="52"/>
      <c r="F179" s="52"/>
      <c r="G179" s="129"/>
      <c r="H179" s="52"/>
      <c r="I179" s="52"/>
      <c r="L179" s="143">
        <v>7.75</v>
      </c>
      <c r="T179" s="43"/>
      <c r="Y179" s="7" t="s">
        <v>240</v>
      </c>
    </row>
    <row r="180" spans="1:25" ht="25.5">
      <c r="A180" s="130" t="s">
        <v>721</v>
      </c>
      <c r="B180" s="128"/>
      <c r="D180" s="129"/>
      <c r="E180" s="129"/>
      <c r="F180" s="129"/>
      <c r="G180" s="129"/>
      <c r="H180" s="129"/>
      <c r="I180" s="129"/>
      <c r="L180" s="13">
        <v>7.75</v>
      </c>
      <c r="T180" s="141"/>
      <c r="Y180" s="7" t="s">
        <v>240</v>
      </c>
    </row>
    <row r="181" spans="1:25">
      <c r="A181" s="7" t="s">
        <v>417</v>
      </c>
      <c r="B181" s="7"/>
      <c r="D181" s="7"/>
      <c r="E181" s="7"/>
      <c r="F181" s="7"/>
      <c r="G181" s="7"/>
      <c r="H181" s="7"/>
      <c r="I181" s="7"/>
      <c r="L181" s="13">
        <v>8</v>
      </c>
      <c r="T181" s="141"/>
      <c r="Y181" s="7" t="s">
        <v>240</v>
      </c>
    </row>
    <row r="182" spans="1:25">
      <c r="A182" s="130" t="s">
        <v>575</v>
      </c>
      <c r="B182" s="128"/>
      <c r="D182" s="129"/>
      <c r="E182" s="129"/>
      <c r="F182" s="129"/>
      <c r="G182" s="52"/>
      <c r="H182" s="129"/>
      <c r="I182" s="129"/>
      <c r="L182" s="13">
        <v>8</v>
      </c>
      <c r="T182" s="141"/>
      <c r="Y182" s="147" t="s">
        <v>240</v>
      </c>
    </row>
    <row r="183" spans="1:25" ht="25.5">
      <c r="A183" s="148" t="s">
        <v>971</v>
      </c>
      <c r="B183" s="134"/>
      <c r="D183" s="52"/>
      <c r="E183" s="52"/>
      <c r="F183" s="52"/>
      <c r="G183" s="7"/>
      <c r="H183" s="52"/>
      <c r="I183" s="52"/>
      <c r="L183" s="13">
        <v>8</v>
      </c>
      <c r="T183" s="43"/>
      <c r="Y183" s="7" t="s">
        <v>240</v>
      </c>
    </row>
    <row r="184" spans="1:25" ht="38.25">
      <c r="A184" s="7" t="s">
        <v>187</v>
      </c>
      <c r="B184" s="7"/>
      <c r="D184" s="7"/>
      <c r="E184" s="7"/>
      <c r="F184" s="7"/>
      <c r="G184" s="129"/>
      <c r="H184" s="7"/>
      <c r="I184" s="7"/>
      <c r="L184" s="141">
        <v>8</v>
      </c>
      <c r="T184" s="43"/>
      <c r="Y184" s="7" t="s">
        <v>240</v>
      </c>
    </row>
    <row r="185" spans="1:25" ht="25.5">
      <c r="A185" s="7" t="s">
        <v>1302</v>
      </c>
      <c r="B185" s="7"/>
      <c r="D185" s="7"/>
      <c r="E185" s="7"/>
      <c r="F185" s="7"/>
      <c r="G185" s="7"/>
      <c r="H185" s="7"/>
      <c r="I185" s="7"/>
      <c r="L185" s="13">
        <v>8.1999999999999993</v>
      </c>
      <c r="T185" s="43"/>
      <c r="Y185" s="7" t="s">
        <v>240</v>
      </c>
    </row>
    <row r="186" spans="1:25">
      <c r="A186" s="7"/>
      <c r="B186" s="7"/>
      <c r="D186" s="7"/>
      <c r="E186" s="7"/>
      <c r="F186" s="7"/>
      <c r="G186" s="7"/>
      <c r="H186" s="7"/>
      <c r="I186" s="7"/>
      <c r="L186" s="131">
        <v>8.1999999999999993</v>
      </c>
      <c r="T186" s="43"/>
      <c r="Y186" s="7" t="s">
        <v>240</v>
      </c>
    </row>
    <row r="187" spans="1:25">
      <c r="A187" s="148"/>
      <c r="B187" s="134"/>
      <c r="D187" s="52"/>
      <c r="E187" s="52"/>
      <c r="F187" s="52"/>
      <c r="G187" s="52"/>
      <c r="H187" s="52"/>
      <c r="I187" s="52"/>
      <c r="L187" s="131">
        <v>8.3000000000000007</v>
      </c>
      <c r="T187" s="43"/>
      <c r="Y187" s="146" t="s">
        <v>240</v>
      </c>
    </row>
    <row r="188" spans="1:25">
      <c r="A188" s="130"/>
      <c r="B188" s="128"/>
      <c r="D188" s="7"/>
      <c r="E188" s="7"/>
      <c r="F188" s="7"/>
      <c r="G188" s="7"/>
      <c r="H188" s="7"/>
      <c r="I188" s="7"/>
      <c r="L188" s="13">
        <v>8.6</v>
      </c>
      <c r="T188" s="43"/>
      <c r="Y188" s="7" t="s">
        <v>240</v>
      </c>
    </row>
    <row r="189" spans="1:25">
      <c r="A189" s="148"/>
      <c r="B189" s="134"/>
      <c r="D189" s="7"/>
      <c r="E189" s="7"/>
      <c r="F189" s="7"/>
      <c r="G189" s="52"/>
      <c r="H189" s="7"/>
      <c r="I189" s="7"/>
      <c r="L189" s="13">
        <v>9</v>
      </c>
      <c r="T189" s="43"/>
      <c r="Y189" s="7" t="s">
        <v>240</v>
      </c>
    </row>
    <row r="190" spans="1:25">
      <c r="A190" s="7"/>
      <c r="B190" s="7"/>
      <c r="D190" s="7"/>
      <c r="E190" s="7"/>
      <c r="F190" s="7"/>
      <c r="G190" s="7"/>
      <c r="H190" s="7"/>
      <c r="I190" s="7"/>
      <c r="L190" s="13">
        <v>9.6</v>
      </c>
      <c r="T190" s="43"/>
      <c r="Y190" s="7" t="s">
        <v>240</v>
      </c>
    </row>
    <row r="191" spans="1:25">
      <c r="A191" s="148"/>
      <c r="B191" s="52"/>
      <c r="D191" s="7"/>
      <c r="E191" s="7"/>
      <c r="F191" s="7"/>
      <c r="G191" s="7"/>
      <c r="H191" s="7"/>
      <c r="I191" s="7"/>
      <c r="L191" s="13">
        <v>9.75</v>
      </c>
      <c r="T191" s="43"/>
      <c r="Y191" s="38" t="s">
        <v>240</v>
      </c>
    </row>
    <row r="192" spans="1:25">
      <c r="A192" s="130"/>
      <c r="B192" s="129"/>
      <c r="D192" s="129"/>
      <c r="E192" s="129"/>
      <c r="F192" s="129"/>
      <c r="G192" s="7"/>
      <c r="H192" s="129"/>
      <c r="I192" s="129"/>
      <c r="L192" s="13">
        <v>9.8000000000000007</v>
      </c>
      <c r="T192" s="43"/>
      <c r="Y192" s="7" t="s">
        <v>240</v>
      </c>
    </row>
    <row r="193" spans="1:25">
      <c r="A193" s="7"/>
      <c r="B193" s="7"/>
      <c r="D193" s="129"/>
      <c r="E193" s="129"/>
      <c r="F193" s="129"/>
      <c r="G193" s="7"/>
      <c r="H193" s="129"/>
      <c r="I193" s="129"/>
      <c r="L193" s="13">
        <v>10</v>
      </c>
      <c r="T193" s="142"/>
      <c r="Y193" s="7" t="s">
        <v>240</v>
      </c>
    </row>
    <row r="194" spans="1:25">
      <c r="A194" s="7"/>
      <c r="B194" s="7"/>
      <c r="D194" s="7"/>
      <c r="E194" s="7"/>
      <c r="F194" s="7"/>
      <c r="G194" s="7"/>
      <c r="H194" s="7"/>
      <c r="I194" s="7"/>
      <c r="L194" s="131">
        <v>10.25</v>
      </c>
      <c r="T194" s="13"/>
      <c r="Y194" s="130" t="s">
        <v>240</v>
      </c>
    </row>
    <row r="195" spans="1:25">
      <c r="A195" s="148"/>
      <c r="B195" s="134"/>
      <c r="D195" s="52"/>
      <c r="E195" s="52"/>
      <c r="F195" s="52"/>
      <c r="G195" s="52"/>
      <c r="H195" s="52"/>
      <c r="I195" s="52"/>
      <c r="L195" s="13">
        <v>10.3</v>
      </c>
      <c r="T195" s="13"/>
      <c r="Y195" s="7" t="s">
        <v>240</v>
      </c>
    </row>
    <row r="196" spans="1:25">
      <c r="A196" s="7"/>
      <c r="B196" s="7"/>
      <c r="D196" s="52"/>
      <c r="E196" s="52"/>
      <c r="F196" s="52"/>
      <c r="G196" s="52"/>
      <c r="H196" s="52"/>
      <c r="I196" s="52"/>
      <c r="L196" s="13">
        <v>11</v>
      </c>
      <c r="T196" s="13"/>
      <c r="Y196" s="36" t="s">
        <v>240</v>
      </c>
    </row>
    <row r="197" spans="1:25">
      <c r="A197" s="130"/>
      <c r="B197" s="128"/>
      <c r="D197" s="7"/>
      <c r="E197" s="7"/>
      <c r="F197" s="7"/>
      <c r="G197" s="7"/>
      <c r="H197" s="7"/>
      <c r="I197" s="7"/>
      <c r="L197" s="158">
        <v>11.1</v>
      </c>
      <c r="T197" s="133"/>
      <c r="Y197" s="7" t="s">
        <v>240</v>
      </c>
    </row>
    <row r="198" spans="1:25">
      <c r="A198" s="148"/>
      <c r="B198" s="134"/>
      <c r="D198" s="52"/>
      <c r="E198" s="52"/>
      <c r="F198" s="52"/>
      <c r="G198" s="52"/>
      <c r="H198" s="52"/>
      <c r="I198" s="52"/>
      <c r="L198" s="13">
        <v>11.5</v>
      </c>
      <c r="T198" s="13"/>
      <c r="Y198" s="36" t="s">
        <v>240</v>
      </c>
    </row>
    <row r="199" spans="1:25">
      <c r="A199" s="130"/>
      <c r="B199" s="128"/>
      <c r="D199" s="129"/>
      <c r="E199" s="129"/>
      <c r="F199" s="129"/>
      <c r="G199" s="129"/>
      <c r="H199" s="129"/>
      <c r="I199" s="129"/>
      <c r="L199" s="13">
        <v>12</v>
      </c>
      <c r="T199" s="13"/>
      <c r="Y199" s="7" t="s">
        <v>240</v>
      </c>
    </row>
    <row r="200" spans="1:25">
      <c r="A200" s="7"/>
      <c r="B200" s="7"/>
      <c r="D200" s="148"/>
      <c r="E200" s="148"/>
      <c r="F200" s="148"/>
      <c r="G200" s="7"/>
      <c r="H200" s="148"/>
      <c r="I200" s="148"/>
      <c r="L200" s="13">
        <v>14</v>
      </c>
      <c r="T200" s="13"/>
      <c r="Y200" s="7" t="s">
        <v>240</v>
      </c>
    </row>
    <row r="201" spans="1:25">
      <c r="A201" s="7"/>
      <c r="B201" s="7"/>
      <c r="D201" s="7"/>
      <c r="E201" s="7"/>
      <c r="F201" s="7"/>
      <c r="G201" s="7"/>
      <c r="H201" s="7"/>
      <c r="I201" s="7"/>
      <c r="L201" s="13">
        <v>14.3</v>
      </c>
      <c r="T201" s="13"/>
      <c r="Y201" s="7" t="s">
        <v>240</v>
      </c>
    </row>
    <row r="202" spans="1:25">
      <c r="A202" s="7"/>
      <c r="B202" s="7"/>
      <c r="D202" s="7"/>
      <c r="E202" s="7"/>
      <c r="F202" s="7"/>
      <c r="G202" s="7"/>
      <c r="H202" s="7"/>
      <c r="I202" s="7"/>
      <c r="L202" s="13">
        <v>16.100000000000001</v>
      </c>
      <c r="T202" s="13"/>
      <c r="Y202" s="7" t="s">
        <v>240</v>
      </c>
    </row>
    <row r="203" spans="1:25">
      <c r="A203" s="7"/>
      <c r="B203" s="7"/>
      <c r="D203" s="7"/>
      <c r="E203" s="7"/>
      <c r="F203" s="7"/>
      <c r="G203" s="7"/>
      <c r="H203" s="7"/>
      <c r="I203" s="7"/>
      <c r="L203" s="13">
        <v>17.25</v>
      </c>
      <c r="T203" s="13"/>
      <c r="Y203" s="7" t="s">
        <v>240</v>
      </c>
    </row>
    <row r="204" spans="1:25">
      <c r="A204" s="7"/>
      <c r="B204" s="7"/>
      <c r="D204" s="7"/>
      <c r="E204" s="7"/>
      <c r="F204" s="7"/>
      <c r="G204" s="7"/>
      <c r="H204" s="7"/>
      <c r="I204" s="7"/>
      <c r="L204" s="13">
        <v>20</v>
      </c>
      <c r="T204" s="13"/>
      <c r="Y204" s="7" t="s">
        <v>240</v>
      </c>
    </row>
    <row r="205" spans="1:25">
      <c r="A205" s="130"/>
      <c r="B205" s="128"/>
      <c r="D205" s="129"/>
      <c r="E205" s="129"/>
      <c r="F205" s="129"/>
      <c r="G205" s="52"/>
      <c r="H205" s="129"/>
      <c r="I205" s="129"/>
      <c r="L205" s="13">
        <v>22.25</v>
      </c>
      <c r="T205" s="13"/>
      <c r="Y205" s="146"/>
    </row>
    <row r="206" spans="1:25">
      <c r="A206" s="179"/>
      <c r="L206" s="1">
        <f>SUM(L2:L205)</f>
        <v>873.20999999999992</v>
      </c>
      <c r="T206" s="125"/>
      <c r="Y206" s="1"/>
    </row>
    <row r="207" spans="1:25">
      <c r="A207" s="179"/>
      <c r="K207" t="s">
        <v>2026</v>
      </c>
      <c r="L207" s="159">
        <f>L206/204</f>
        <v>4.2804411764705881</v>
      </c>
      <c r="T207" s="125"/>
      <c r="Y207" s="1"/>
    </row>
    <row r="208" spans="1:25">
      <c r="A208" s="179"/>
      <c r="L208" s="1"/>
      <c r="T208" s="125"/>
      <c r="Y208" s="1"/>
    </row>
    <row r="209" spans="1:25">
      <c r="A209" s="179"/>
      <c r="L209" s="1"/>
      <c r="T209" s="125"/>
      <c r="Y209" s="1"/>
    </row>
    <row r="210" spans="1:25">
      <c r="A210" s="179"/>
      <c r="L210" s="1"/>
      <c r="T210" s="125"/>
      <c r="Y210" s="1"/>
    </row>
    <row r="211" spans="1:25">
      <c r="A211" s="179"/>
      <c r="L211" s="1"/>
      <c r="T211" s="125"/>
      <c r="Y211" s="1"/>
    </row>
    <row r="212" spans="1:25">
      <c r="A212" s="179"/>
      <c r="L212" s="1"/>
      <c r="T212" s="125"/>
      <c r="Y212" s="1"/>
    </row>
    <row r="213" spans="1:25">
      <c r="A213" s="179"/>
      <c r="L213" s="1"/>
      <c r="T213" s="125"/>
      <c r="Y213" s="1"/>
    </row>
    <row r="214" spans="1:25">
      <c r="A214" s="179"/>
      <c r="L214" s="1"/>
      <c r="T214" s="125"/>
      <c r="Y214" s="1"/>
    </row>
    <row r="215" spans="1:25">
      <c r="A215" s="179"/>
      <c r="L215" s="1"/>
      <c r="T215" s="125"/>
      <c r="Y215" s="1"/>
    </row>
    <row r="216" spans="1:25">
      <c r="A216" s="179"/>
      <c r="L216" s="1"/>
      <c r="T216" s="125"/>
      <c r="Y216" s="1"/>
    </row>
    <row r="217" spans="1:25">
      <c r="A217" s="179"/>
      <c r="L217" s="1"/>
      <c r="T217" s="125"/>
      <c r="Y217" s="1"/>
    </row>
    <row r="218" spans="1:25">
      <c r="A218" s="179"/>
      <c r="L218" s="1"/>
      <c r="T218" s="125"/>
      <c r="Y218" s="1"/>
    </row>
    <row r="219" spans="1:25">
      <c r="A219" s="179"/>
      <c r="L219" s="1"/>
      <c r="T219" s="125"/>
      <c r="Y219" s="1"/>
    </row>
    <row r="220" spans="1:25">
      <c r="A220" s="179"/>
      <c r="L220" s="125"/>
      <c r="T220" s="125"/>
      <c r="Y220" s="1"/>
    </row>
    <row r="221" spans="1:25">
      <c r="A221" s="179"/>
      <c r="L221" s="125"/>
      <c r="T221" s="125"/>
      <c r="Y221" s="1"/>
    </row>
    <row r="222" spans="1:25">
      <c r="A222" s="179"/>
      <c r="L222" s="125"/>
      <c r="T222" s="125"/>
      <c r="Y222" s="1"/>
    </row>
    <row r="223" spans="1:25">
      <c r="A223" s="179"/>
      <c r="L223" s="125"/>
      <c r="T223" s="125"/>
      <c r="Y223" s="1"/>
    </row>
    <row r="224" spans="1:25">
      <c r="A224" s="179"/>
      <c r="L224" s="125"/>
      <c r="T224" s="125"/>
      <c r="Y224" s="1"/>
    </row>
    <row r="225" spans="1:25">
      <c r="A225" s="179"/>
      <c r="L225" s="125"/>
      <c r="T225" s="125"/>
      <c r="Y225" s="1"/>
    </row>
    <row r="226" spans="1:25">
      <c r="A226" s="179"/>
      <c r="L226" s="125"/>
      <c r="T226" s="125"/>
      <c r="Y226" s="1"/>
    </row>
    <row r="227" spans="1:25">
      <c r="A227" s="179"/>
      <c r="L227" s="125"/>
      <c r="T227" s="125"/>
      <c r="Y227" s="1"/>
    </row>
    <row r="228" spans="1:25">
      <c r="A228" s="179"/>
      <c r="L228" s="125"/>
      <c r="T228" s="125"/>
      <c r="Y228" s="1"/>
    </row>
    <row r="229" spans="1:25">
      <c r="A229" s="179"/>
      <c r="L229" s="125"/>
      <c r="T229" s="125"/>
      <c r="Y229" s="1"/>
    </row>
    <row r="230" spans="1:25">
      <c r="A230" s="179"/>
      <c r="L230" s="125"/>
      <c r="T230" s="125"/>
      <c r="Y230" s="1"/>
    </row>
    <row r="231" spans="1:25">
      <c r="A231" s="179"/>
      <c r="L231" s="125"/>
      <c r="T231" s="125"/>
      <c r="Y231" s="1"/>
    </row>
    <row r="232" spans="1:25">
      <c r="A232" s="179"/>
      <c r="L232" s="125"/>
      <c r="T232" s="125"/>
      <c r="Y232" s="1"/>
    </row>
    <row r="233" spans="1:25">
      <c r="A233" s="179"/>
      <c r="L233" s="125"/>
      <c r="T233" s="125"/>
      <c r="Y233" s="1"/>
    </row>
    <row r="234" spans="1:25">
      <c r="A234" s="179"/>
      <c r="L234" s="125"/>
      <c r="T234" s="125"/>
      <c r="Y234" s="1"/>
    </row>
    <row r="235" spans="1:25">
      <c r="A235" s="179"/>
      <c r="L235" s="125"/>
      <c r="T235" s="125"/>
      <c r="Y235" s="1"/>
    </row>
    <row r="236" spans="1:25">
      <c r="A236" s="179"/>
      <c r="L236" s="125"/>
      <c r="T236" s="125"/>
      <c r="Y236" s="1"/>
    </row>
    <row r="237" spans="1:25">
      <c r="A237" s="179"/>
      <c r="L237" s="125"/>
      <c r="T237" s="125"/>
      <c r="Y237" s="1"/>
    </row>
    <row r="238" spans="1:25">
      <c r="A238" s="179"/>
      <c r="L238" s="125"/>
      <c r="T238" s="125"/>
      <c r="Y238" s="1"/>
    </row>
    <row r="239" spans="1:25">
      <c r="A239" s="179"/>
      <c r="L239" s="125"/>
      <c r="T239" s="125"/>
      <c r="Y239" s="1"/>
    </row>
    <row r="240" spans="1:25">
      <c r="A240" s="179"/>
      <c r="L240" s="125"/>
      <c r="T240" s="125"/>
      <c r="Y240" s="1"/>
    </row>
    <row r="241" spans="1:25">
      <c r="A241" s="179"/>
      <c r="L241" s="125"/>
      <c r="T241" s="125"/>
      <c r="Y241" s="1"/>
    </row>
    <row r="242" spans="1:25">
      <c r="A242" s="179"/>
      <c r="L242" s="125"/>
      <c r="T242" s="125"/>
      <c r="Y242" s="1"/>
    </row>
    <row r="243" spans="1:25">
      <c r="A243" s="179"/>
      <c r="L243" s="125"/>
      <c r="T243" s="125"/>
      <c r="Y243" s="1"/>
    </row>
    <row r="244" spans="1:25">
      <c r="A244" s="179"/>
      <c r="L244" s="125"/>
      <c r="T244" s="125"/>
      <c r="Y244" s="1"/>
    </row>
    <row r="245" spans="1:25">
      <c r="A245" s="179"/>
      <c r="L245" s="125"/>
      <c r="T245" s="125"/>
      <c r="Y245" s="1"/>
    </row>
    <row r="246" spans="1:25">
      <c r="A246" s="179"/>
      <c r="L246" s="125"/>
      <c r="T246" s="125"/>
      <c r="Y246" s="1"/>
    </row>
    <row r="247" spans="1:25">
      <c r="A247" s="179"/>
      <c r="L247" s="125"/>
      <c r="T247" s="125"/>
      <c r="Y247" s="1"/>
    </row>
    <row r="248" spans="1:25">
      <c r="A248" s="179"/>
      <c r="L248" s="125"/>
      <c r="T248" s="125"/>
      <c r="Y248" s="1"/>
    </row>
    <row r="249" spans="1:25">
      <c r="A249" s="179"/>
      <c r="L249" s="125"/>
      <c r="T249" s="125"/>
      <c r="Y249" s="1"/>
    </row>
    <row r="250" spans="1:25">
      <c r="A250" s="179"/>
      <c r="L250" s="125"/>
      <c r="T250" s="125"/>
      <c r="Y250" s="1"/>
    </row>
    <row r="251" spans="1:25">
      <c r="A251" s="179"/>
      <c r="L251" s="125"/>
      <c r="T251" s="125"/>
      <c r="Y251" s="1"/>
    </row>
    <row r="252" spans="1:25">
      <c r="A252" s="179"/>
      <c r="L252" s="125"/>
      <c r="T252" s="125"/>
      <c r="Y252" s="1"/>
    </row>
    <row r="253" spans="1:25">
      <c r="A253" s="179"/>
      <c r="L253" s="125"/>
      <c r="T253" s="125"/>
      <c r="Y253" s="1"/>
    </row>
    <row r="254" spans="1:25">
      <c r="A254" s="179"/>
      <c r="L254" s="125"/>
      <c r="T254" s="125"/>
      <c r="Y254" s="1"/>
    </row>
    <row r="255" spans="1:25">
      <c r="A255" s="179"/>
      <c r="L255" s="125"/>
      <c r="T255" s="125"/>
      <c r="Y255" s="1"/>
    </row>
    <row r="256" spans="1:25">
      <c r="A256" s="179"/>
      <c r="L256" s="125"/>
      <c r="T256" s="125"/>
      <c r="Y256" s="1"/>
    </row>
    <row r="257" spans="1:25">
      <c r="A257" s="179"/>
      <c r="L257" s="125"/>
      <c r="T257" s="125"/>
      <c r="Y257" s="1"/>
    </row>
    <row r="258" spans="1:25">
      <c r="A258" s="179"/>
      <c r="L258" s="125"/>
      <c r="T258" s="125"/>
      <c r="Y258" s="1"/>
    </row>
    <row r="259" spans="1:25">
      <c r="A259" s="179"/>
      <c r="L259" s="125"/>
      <c r="T259" s="125"/>
      <c r="Y259" s="1"/>
    </row>
    <row r="260" spans="1:25">
      <c r="A260" s="179"/>
      <c r="L260" s="125"/>
      <c r="T260" s="125"/>
      <c r="Y260" s="1"/>
    </row>
    <row r="261" spans="1:25">
      <c r="A261" s="179"/>
      <c r="L261" s="125"/>
      <c r="T261" s="125"/>
      <c r="Y261" s="1"/>
    </row>
    <row r="262" spans="1:25">
      <c r="A262" s="179"/>
      <c r="L262" s="125"/>
      <c r="T262" s="125"/>
      <c r="Y262" s="1"/>
    </row>
    <row r="263" spans="1:25">
      <c r="A263" s="179"/>
      <c r="L263" s="125"/>
      <c r="T263" s="125"/>
      <c r="Y263" s="1"/>
    </row>
    <row r="264" spans="1:25">
      <c r="A264" s="179"/>
      <c r="L264" s="125"/>
      <c r="T264" s="125"/>
      <c r="Y264" s="1"/>
    </row>
    <row r="265" spans="1:25">
      <c r="A265" s="179"/>
      <c r="L265" s="125"/>
      <c r="T265" s="125"/>
      <c r="Y265" s="1"/>
    </row>
    <row r="266" spans="1:25">
      <c r="A266" s="179"/>
      <c r="L266" s="125"/>
      <c r="T266" s="125"/>
      <c r="Y266" s="1"/>
    </row>
    <row r="267" spans="1:25">
      <c r="A267" s="179"/>
      <c r="L267" s="125"/>
      <c r="T267" s="125"/>
      <c r="Y267" s="1"/>
    </row>
    <row r="268" spans="1:25">
      <c r="A268" s="179"/>
      <c r="L268" s="125"/>
      <c r="T268" s="125"/>
      <c r="Y268" s="1"/>
    </row>
    <row r="269" spans="1:25">
      <c r="A269" s="179"/>
      <c r="L269" s="125"/>
      <c r="T269" s="125"/>
      <c r="Y269" s="1"/>
    </row>
    <row r="270" spans="1:25">
      <c r="A270" s="179"/>
      <c r="L270" s="125"/>
      <c r="T270" s="125"/>
      <c r="Y270" s="1"/>
    </row>
    <row r="271" spans="1:25">
      <c r="A271" s="179"/>
      <c r="L271" s="125"/>
      <c r="T271" s="125"/>
      <c r="Y271" s="1"/>
    </row>
    <row r="272" spans="1:25">
      <c r="A272" s="179"/>
      <c r="L272" s="125"/>
      <c r="T272" s="125"/>
      <c r="Y272" s="1"/>
    </row>
    <row r="273" spans="1:25">
      <c r="A273" s="179"/>
      <c r="L273" s="125"/>
      <c r="T273" s="125"/>
      <c r="Y273" s="1"/>
    </row>
    <row r="274" spans="1:25">
      <c r="A274" s="179"/>
      <c r="L274" s="125"/>
      <c r="T274" s="125"/>
      <c r="Y274" s="1"/>
    </row>
    <row r="275" spans="1:25">
      <c r="A275" s="179"/>
      <c r="L275" s="125"/>
      <c r="T275" s="125"/>
      <c r="Y275" s="1"/>
    </row>
    <row r="276" spans="1:25">
      <c r="A276" s="179"/>
      <c r="L276" s="125"/>
      <c r="T276" s="125"/>
      <c r="Y276" s="1"/>
    </row>
    <row r="277" spans="1:25">
      <c r="A277" s="179"/>
      <c r="L277" s="125"/>
      <c r="T277" s="125"/>
      <c r="Y277" s="1"/>
    </row>
    <row r="278" spans="1:25">
      <c r="A278" s="179"/>
      <c r="L278" s="125"/>
      <c r="T278" s="125"/>
      <c r="Y278" s="1"/>
    </row>
    <row r="279" spans="1:25">
      <c r="A279" s="179"/>
      <c r="L279" s="125"/>
      <c r="T279" s="125"/>
      <c r="Y279" s="1"/>
    </row>
    <row r="280" spans="1:25">
      <c r="A280" s="179"/>
      <c r="L280" s="125"/>
      <c r="T280" s="125"/>
      <c r="Y280" s="1"/>
    </row>
    <row r="281" spans="1:25">
      <c r="A281" s="179"/>
      <c r="L281" s="125"/>
      <c r="T281" s="125"/>
      <c r="Y281" s="1"/>
    </row>
    <row r="282" spans="1:25">
      <c r="A282" s="179"/>
      <c r="L282" s="125"/>
      <c r="T282" s="125"/>
      <c r="Y282" s="1"/>
    </row>
    <row r="283" spans="1:25">
      <c r="A283" s="179"/>
      <c r="L283" s="125"/>
      <c r="T283" s="125"/>
      <c r="Y283" s="1"/>
    </row>
    <row r="284" spans="1:25">
      <c r="A284" s="179"/>
      <c r="L284" s="125"/>
      <c r="T284" s="125"/>
      <c r="Y284" s="1"/>
    </row>
    <row r="285" spans="1:25">
      <c r="A285" s="179"/>
      <c r="L285" s="125"/>
      <c r="T285" s="125"/>
      <c r="Y285" s="1"/>
    </row>
    <row r="286" spans="1:25">
      <c r="A286" s="179"/>
      <c r="L286" s="125"/>
      <c r="T286" s="125"/>
      <c r="Y286" s="1"/>
    </row>
    <row r="287" spans="1:25">
      <c r="A287" s="179"/>
      <c r="L287" s="125"/>
      <c r="T287" s="125"/>
      <c r="Y287" s="1"/>
    </row>
    <row r="288" spans="1:25">
      <c r="A288" s="179"/>
      <c r="L288" s="125"/>
      <c r="T288" s="125"/>
      <c r="Y288" s="1"/>
    </row>
    <row r="289" spans="1:25">
      <c r="A289" s="179"/>
      <c r="L289" s="125"/>
      <c r="T289" s="125"/>
      <c r="Y289" s="1"/>
    </row>
    <row r="290" spans="1:25">
      <c r="A290" s="179"/>
      <c r="L290" s="125"/>
      <c r="T290" s="125"/>
      <c r="Y290" s="1"/>
    </row>
    <row r="291" spans="1:25">
      <c r="A291" s="179"/>
      <c r="L291" s="125"/>
      <c r="T291" s="125"/>
      <c r="Y291" s="1"/>
    </row>
    <row r="292" spans="1:25">
      <c r="A292" s="179"/>
      <c r="L292" s="125"/>
      <c r="T292" s="125"/>
      <c r="Y292" s="1"/>
    </row>
    <row r="293" spans="1:25">
      <c r="A293" s="179"/>
      <c r="L293" s="125"/>
      <c r="T293" s="125"/>
      <c r="Y293" s="1"/>
    </row>
    <row r="294" spans="1:25">
      <c r="A294" s="179"/>
      <c r="L294" s="125"/>
      <c r="T294" s="125"/>
      <c r="Y294" s="1"/>
    </row>
    <row r="295" spans="1:25">
      <c r="A295" s="179"/>
      <c r="L295" s="125"/>
      <c r="T295" s="125"/>
      <c r="Y295" s="1"/>
    </row>
    <row r="296" spans="1:25">
      <c r="A296" s="179"/>
      <c r="L296" s="125"/>
      <c r="T296" s="125"/>
      <c r="Y296" s="1"/>
    </row>
    <row r="297" spans="1:25">
      <c r="A297" s="179"/>
      <c r="L297" s="125"/>
      <c r="T297" s="125"/>
      <c r="Y297" s="1"/>
    </row>
    <row r="298" spans="1:25">
      <c r="A298" s="179"/>
      <c r="L298" s="125"/>
      <c r="T298" s="125"/>
      <c r="Y298" s="1"/>
    </row>
    <row r="299" spans="1:25">
      <c r="A299" s="179"/>
      <c r="L299" s="125"/>
      <c r="T299" s="125"/>
      <c r="Y299" s="1"/>
    </row>
    <row r="300" spans="1:25">
      <c r="A300" s="179"/>
      <c r="L300" s="125"/>
      <c r="T300" s="125"/>
      <c r="Y300" s="1"/>
    </row>
    <row r="301" spans="1:25">
      <c r="A301" s="179"/>
      <c r="L301" s="125"/>
      <c r="T301" s="125"/>
      <c r="Y301" s="1"/>
    </row>
    <row r="302" spans="1:25">
      <c r="A302" s="179"/>
      <c r="L302" s="125"/>
      <c r="T302" s="125"/>
      <c r="Y302" s="1"/>
    </row>
    <row r="303" spans="1:25">
      <c r="A303" s="179"/>
      <c r="L303" s="125"/>
      <c r="T303" s="125"/>
      <c r="Y303" s="1"/>
    </row>
    <row r="304" spans="1:25">
      <c r="A304" s="179"/>
      <c r="L304" s="125"/>
      <c r="T304" s="125"/>
      <c r="Y304" s="1"/>
    </row>
    <row r="305" spans="1:25">
      <c r="A305" s="179"/>
      <c r="L305" s="125"/>
      <c r="T305" s="125"/>
      <c r="Y305" s="1"/>
    </row>
    <row r="306" spans="1:25">
      <c r="A306" s="179"/>
      <c r="L306" s="125"/>
      <c r="T306" s="125"/>
      <c r="Y306" s="1"/>
    </row>
    <row r="307" spans="1:25">
      <c r="A307" s="179"/>
      <c r="L307" s="125"/>
      <c r="T307" s="125"/>
      <c r="Y307" s="1"/>
    </row>
    <row r="308" spans="1:25">
      <c r="A308" s="179"/>
      <c r="L308" s="125"/>
      <c r="T308" s="125"/>
      <c r="Y308" s="1"/>
    </row>
    <row r="309" spans="1:25">
      <c r="A309" s="179"/>
      <c r="L309" s="125"/>
      <c r="T309" s="125"/>
      <c r="Y309" s="1"/>
    </row>
    <row r="310" spans="1:25">
      <c r="A310" s="179"/>
      <c r="L310" s="125"/>
      <c r="T310" s="125"/>
      <c r="Y310" s="1"/>
    </row>
    <row r="311" spans="1:25">
      <c r="A311" s="179"/>
      <c r="L311" s="125"/>
      <c r="T311" s="125"/>
      <c r="Y311" s="1"/>
    </row>
    <row r="312" spans="1:25">
      <c r="A312" s="179"/>
      <c r="L312" s="125"/>
      <c r="T312" s="125"/>
      <c r="Y312" s="1"/>
    </row>
    <row r="313" spans="1:25">
      <c r="A313" s="179"/>
      <c r="L313" s="125"/>
      <c r="T313" s="125"/>
      <c r="Y313" s="1"/>
    </row>
    <row r="314" spans="1:25">
      <c r="A314" s="179"/>
      <c r="L314" s="125"/>
      <c r="T314" s="125"/>
      <c r="Y314" s="1"/>
    </row>
    <row r="315" spans="1:25">
      <c r="A315" s="179"/>
      <c r="L315" s="125"/>
      <c r="T315" s="125"/>
      <c r="Y315" s="1"/>
    </row>
    <row r="316" spans="1:25">
      <c r="A316" s="179"/>
      <c r="L316" s="125"/>
      <c r="T316" s="125"/>
      <c r="Y316" s="1"/>
    </row>
    <row r="317" spans="1:25">
      <c r="A317" s="179"/>
      <c r="L317" s="125"/>
      <c r="T317" s="125"/>
      <c r="Y317" s="1"/>
    </row>
    <row r="318" spans="1:25">
      <c r="A318" s="179"/>
      <c r="L318" s="125"/>
      <c r="T318" s="125"/>
      <c r="Y318" s="1"/>
    </row>
    <row r="319" spans="1:25">
      <c r="A319" s="179"/>
      <c r="L319" s="125"/>
      <c r="T319" s="125"/>
      <c r="Y319" s="1"/>
    </row>
    <row r="320" spans="1:25">
      <c r="A320" s="179"/>
      <c r="L320" s="125"/>
      <c r="T320" s="125"/>
      <c r="Y320" s="1"/>
    </row>
    <row r="321" spans="1:25">
      <c r="A321" s="179"/>
      <c r="L321" s="125"/>
      <c r="T321" s="125"/>
      <c r="Y321" s="1"/>
    </row>
    <row r="322" spans="1:25">
      <c r="A322" s="179"/>
      <c r="L322" s="125"/>
      <c r="T322" s="125"/>
      <c r="Y322" s="1"/>
    </row>
    <row r="323" spans="1:25">
      <c r="A323" s="179"/>
      <c r="L323" s="125"/>
      <c r="T323" s="125"/>
      <c r="Y323" s="1"/>
    </row>
    <row r="324" spans="1:25">
      <c r="A324" s="179"/>
      <c r="L324" s="125"/>
      <c r="T324" s="125"/>
      <c r="Y324" s="1"/>
    </row>
    <row r="325" spans="1:25">
      <c r="A325" s="179"/>
      <c r="L325" s="125"/>
      <c r="T325" s="125"/>
      <c r="Y325" s="1"/>
    </row>
    <row r="326" spans="1:25">
      <c r="A326" s="179"/>
      <c r="L326" s="125"/>
      <c r="T326" s="125"/>
      <c r="Y326" s="1"/>
    </row>
    <row r="327" spans="1:25">
      <c r="A327" s="179"/>
      <c r="L327" s="125"/>
      <c r="T327" s="125"/>
      <c r="Y327" s="1"/>
    </row>
    <row r="328" spans="1:25">
      <c r="A328" s="179"/>
      <c r="L328" s="125"/>
      <c r="T328" s="125"/>
      <c r="Y328" s="1"/>
    </row>
    <row r="329" spans="1:25">
      <c r="A329" s="179"/>
      <c r="L329" s="125"/>
      <c r="T329" s="125"/>
      <c r="Y329" s="1"/>
    </row>
    <row r="330" spans="1:25">
      <c r="A330" s="179"/>
      <c r="L330" s="125"/>
      <c r="T330" s="125"/>
      <c r="Y330" s="1"/>
    </row>
    <row r="331" spans="1:25">
      <c r="A331" s="179"/>
      <c r="L331" s="125"/>
      <c r="T331" s="125"/>
      <c r="Y331" s="1"/>
    </row>
    <row r="332" spans="1:25">
      <c r="A332" s="179"/>
      <c r="L332" s="125"/>
      <c r="T332" s="125"/>
      <c r="Y332" s="1"/>
    </row>
    <row r="333" spans="1:25">
      <c r="A333" s="179"/>
      <c r="L333" s="125"/>
      <c r="T333" s="125"/>
      <c r="Y333" s="1"/>
    </row>
    <row r="334" spans="1:25">
      <c r="A334" s="179"/>
      <c r="L334" s="125"/>
      <c r="T334" s="125"/>
      <c r="Y334" s="1"/>
    </row>
    <row r="335" spans="1:25">
      <c r="A335" s="179"/>
      <c r="L335" s="125"/>
      <c r="T335" s="125"/>
      <c r="Y335" s="1"/>
    </row>
    <row r="336" spans="1:25">
      <c r="A336" s="179"/>
      <c r="L336" s="125"/>
      <c r="T336" s="125"/>
      <c r="Y336" s="1"/>
    </row>
    <row r="337" spans="1:25">
      <c r="A337" s="179"/>
      <c r="L337" s="125"/>
      <c r="T337" s="125"/>
      <c r="Y337" s="1"/>
    </row>
    <row r="338" spans="1:25">
      <c r="A338" s="179"/>
      <c r="L338" s="125"/>
      <c r="T338" s="125"/>
      <c r="Y338" s="1"/>
    </row>
    <row r="339" spans="1:25">
      <c r="A339" s="179"/>
      <c r="L339" s="125"/>
      <c r="T339" s="125"/>
      <c r="Y339" s="1"/>
    </row>
    <row r="340" spans="1:25">
      <c r="A340" s="179"/>
      <c r="L340" s="125"/>
      <c r="T340" s="125"/>
      <c r="Y340" s="1"/>
    </row>
    <row r="341" spans="1:25">
      <c r="A341" s="179"/>
      <c r="L341" s="125"/>
      <c r="T341" s="125"/>
      <c r="Y341" s="1"/>
    </row>
    <row r="342" spans="1:25">
      <c r="A342" s="179"/>
      <c r="L342" s="125"/>
      <c r="T342" s="125"/>
      <c r="Y342" s="1"/>
    </row>
    <row r="343" spans="1:25">
      <c r="A343" s="179"/>
      <c r="L343" s="125"/>
      <c r="T343" s="125"/>
      <c r="Y343" s="1"/>
    </row>
    <row r="344" spans="1:25">
      <c r="A344" s="179"/>
      <c r="L344" s="125"/>
      <c r="T344" s="125"/>
      <c r="Y344" s="1"/>
    </row>
    <row r="345" spans="1:25">
      <c r="A345" s="179"/>
      <c r="L345" s="125"/>
      <c r="T345" s="125"/>
      <c r="Y345" s="1"/>
    </row>
    <row r="346" spans="1:25">
      <c r="A346" s="179"/>
      <c r="L346" s="125"/>
      <c r="T346" s="125"/>
      <c r="Y346" s="1"/>
    </row>
    <row r="347" spans="1:25">
      <c r="A347" s="179"/>
      <c r="L347" s="125"/>
      <c r="T347" s="125"/>
      <c r="Y347" s="1"/>
    </row>
    <row r="348" spans="1:25">
      <c r="A348" s="179"/>
      <c r="L348" s="125"/>
      <c r="T348" s="125"/>
      <c r="Y348" s="1"/>
    </row>
    <row r="349" spans="1:25">
      <c r="A349" s="179"/>
      <c r="L349" s="125"/>
      <c r="T349" s="125"/>
      <c r="Y349" s="1"/>
    </row>
    <row r="350" spans="1:25">
      <c r="A350" s="179"/>
      <c r="L350" s="125"/>
      <c r="T350" s="125"/>
      <c r="Y350" s="1"/>
    </row>
    <row r="351" spans="1:25">
      <c r="A351" s="179"/>
      <c r="L351" s="125"/>
      <c r="T351" s="125"/>
      <c r="Y351" s="1"/>
    </row>
    <row r="352" spans="1:25">
      <c r="A352" s="179"/>
      <c r="L352" s="125"/>
      <c r="T352" s="125"/>
      <c r="Y352" s="1"/>
    </row>
    <row r="353" spans="1:25">
      <c r="A353" s="179"/>
      <c r="L353" s="125"/>
      <c r="T353" s="125"/>
      <c r="Y353" s="1"/>
    </row>
    <row r="354" spans="1:25">
      <c r="A354" s="179"/>
      <c r="L354" s="125"/>
      <c r="T354" s="125"/>
      <c r="Y354" s="1"/>
    </row>
    <row r="355" spans="1:25">
      <c r="A355" s="179"/>
      <c r="L355" s="125"/>
      <c r="T355" s="125"/>
      <c r="Y355" s="1"/>
    </row>
    <row r="356" spans="1:25">
      <c r="A356" s="179"/>
      <c r="L356" s="125"/>
      <c r="T356" s="125"/>
      <c r="Y356" s="1"/>
    </row>
    <row r="357" spans="1:25">
      <c r="A357" s="179"/>
      <c r="L357" s="125"/>
      <c r="T357" s="125"/>
      <c r="Y357" s="1"/>
    </row>
    <row r="358" spans="1:25">
      <c r="A358" s="179"/>
      <c r="L358" s="125"/>
      <c r="T358" s="125"/>
      <c r="Y358" s="1"/>
    </row>
    <row r="359" spans="1:25">
      <c r="A359" s="179"/>
      <c r="L359" s="125"/>
      <c r="T359" s="125"/>
      <c r="Y359" s="1"/>
    </row>
    <row r="360" spans="1:25">
      <c r="A360" s="179"/>
      <c r="L360" s="125"/>
      <c r="T360" s="125"/>
      <c r="Y360" s="1"/>
    </row>
    <row r="361" spans="1:25">
      <c r="A361" s="179"/>
      <c r="L361" s="125"/>
      <c r="T361" s="125"/>
      <c r="Y361" s="1"/>
    </row>
    <row r="362" spans="1:25">
      <c r="A362" s="179"/>
      <c r="L362" s="125"/>
      <c r="T362" s="125"/>
      <c r="Y362" s="1"/>
    </row>
    <row r="363" spans="1:25">
      <c r="A363" s="179"/>
      <c r="L363" s="125"/>
      <c r="T363" s="125"/>
      <c r="Y363" s="1"/>
    </row>
    <row r="364" spans="1:25">
      <c r="A364" s="179"/>
      <c r="L364" s="125"/>
      <c r="T364" s="125"/>
      <c r="Y364" s="1"/>
    </row>
    <row r="365" spans="1:25">
      <c r="A365" s="179"/>
      <c r="L365" s="125"/>
      <c r="T365" s="125"/>
      <c r="Y365" s="1"/>
    </row>
    <row r="366" spans="1:25">
      <c r="A366" s="179"/>
      <c r="L366" s="125"/>
      <c r="T366" s="125"/>
      <c r="Y366" s="1"/>
    </row>
    <row r="367" spans="1:25">
      <c r="A367" s="179"/>
      <c r="L367" s="125"/>
      <c r="T367" s="125"/>
      <c r="Y367" s="1"/>
    </row>
    <row r="368" spans="1:25">
      <c r="A368" s="179"/>
      <c r="L368" s="125"/>
      <c r="T368" s="125"/>
      <c r="Y368" s="1"/>
    </row>
    <row r="369" spans="1:25">
      <c r="A369" s="179"/>
      <c r="L369" s="125"/>
      <c r="T369" s="125"/>
      <c r="Y369" s="1"/>
    </row>
    <row r="370" spans="1:25">
      <c r="A370" s="179"/>
      <c r="L370" s="125"/>
      <c r="T370" s="125"/>
      <c r="Y370" s="1"/>
    </row>
    <row r="371" spans="1:25">
      <c r="A371" s="179"/>
      <c r="L371" s="125"/>
      <c r="T371" s="125"/>
      <c r="Y371" s="1"/>
    </row>
    <row r="372" spans="1:25">
      <c r="A372" s="179"/>
      <c r="L372" s="125"/>
      <c r="T372" s="125"/>
      <c r="Y372" s="1"/>
    </row>
    <row r="373" spans="1:25">
      <c r="A373" s="179"/>
      <c r="L373" s="125"/>
      <c r="T373" s="125"/>
      <c r="Y373" s="1"/>
    </row>
    <row r="374" spans="1:25">
      <c r="A374" s="179"/>
      <c r="L374" s="125"/>
      <c r="T374" s="125"/>
      <c r="Y374" s="1"/>
    </row>
    <row r="375" spans="1:25">
      <c r="A375" s="179"/>
      <c r="L375" s="125"/>
      <c r="T375" s="125"/>
      <c r="Y375" s="1"/>
    </row>
    <row r="376" spans="1:25">
      <c r="A376" s="179"/>
      <c r="L376" s="125"/>
      <c r="T376" s="125"/>
      <c r="Y376" s="1"/>
    </row>
    <row r="377" spans="1:25">
      <c r="A377" s="179"/>
      <c r="L377" s="125"/>
      <c r="T377" s="125"/>
      <c r="Y377" s="1"/>
    </row>
    <row r="378" spans="1:25">
      <c r="A378" s="179"/>
      <c r="L378" s="125"/>
      <c r="T378" s="125"/>
      <c r="Y378" s="1"/>
    </row>
    <row r="379" spans="1:25">
      <c r="A379" s="179"/>
      <c r="L379" s="125"/>
      <c r="T379" s="125"/>
      <c r="Y379" s="1"/>
    </row>
    <row r="380" spans="1:25">
      <c r="A380" s="179"/>
      <c r="L380" s="125"/>
      <c r="T380" s="125"/>
      <c r="Y380" s="1"/>
    </row>
    <row r="381" spans="1:25">
      <c r="A381" s="179"/>
      <c r="L381" s="125"/>
      <c r="T381" s="125"/>
      <c r="Y381" s="1"/>
    </row>
    <row r="382" spans="1:25">
      <c r="A382" s="179"/>
      <c r="L382" s="125"/>
      <c r="T382" s="125"/>
      <c r="Y382" s="1"/>
    </row>
    <row r="383" spans="1:25">
      <c r="A383" s="179"/>
      <c r="L383" s="125"/>
      <c r="T383" s="125"/>
      <c r="Y383" s="1"/>
    </row>
    <row r="384" spans="1:25">
      <c r="A384" s="179"/>
      <c r="L384" s="125"/>
      <c r="T384" s="125"/>
      <c r="Y384" s="1"/>
    </row>
    <row r="385" spans="1:25">
      <c r="A385" s="179"/>
      <c r="L385" s="125"/>
      <c r="T385" s="125"/>
      <c r="Y385" s="1"/>
    </row>
    <row r="386" spans="1:25">
      <c r="A386" s="179"/>
      <c r="L386" s="125"/>
      <c r="T386" s="125"/>
      <c r="Y386" s="1"/>
    </row>
    <row r="387" spans="1:25">
      <c r="A387" s="179"/>
      <c r="L387" s="125"/>
      <c r="T387" s="125"/>
      <c r="Y387" s="1"/>
    </row>
    <row r="388" spans="1:25">
      <c r="A388" s="179"/>
      <c r="L388" s="125"/>
      <c r="T388" s="125"/>
      <c r="Y388" s="1"/>
    </row>
    <row r="389" spans="1:25">
      <c r="A389" s="179"/>
      <c r="L389" s="125"/>
      <c r="T389" s="125"/>
      <c r="Y389" s="1"/>
    </row>
    <row r="390" spans="1:25">
      <c r="A390" s="179"/>
      <c r="L390" s="125"/>
      <c r="T390" s="125"/>
      <c r="Y390" s="1"/>
    </row>
    <row r="391" spans="1:25">
      <c r="A391" s="179"/>
      <c r="L391" s="125"/>
      <c r="T391" s="125"/>
      <c r="Y391" s="1"/>
    </row>
    <row r="392" spans="1:25">
      <c r="A392" s="179"/>
      <c r="L392" s="125"/>
      <c r="T392" s="125"/>
      <c r="Y392" s="1"/>
    </row>
    <row r="393" spans="1:25">
      <c r="A393" s="179"/>
      <c r="L393" s="125"/>
      <c r="T393" s="125"/>
      <c r="Y393" s="1"/>
    </row>
    <row r="394" spans="1:25">
      <c r="A394" s="179"/>
      <c r="L394" s="125"/>
      <c r="T394" s="125"/>
      <c r="Y394" s="1"/>
    </row>
    <row r="395" spans="1:25">
      <c r="A395" s="179"/>
      <c r="L395" s="125"/>
      <c r="T395" s="125"/>
      <c r="Y395" s="1"/>
    </row>
    <row r="396" spans="1:25">
      <c r="A396" s="179"/>
      <c r="L396" s="125"/>
      <c r="T396" s="125"/>
      <c r="Y396" s="1"/>
    </row>
    <row r="397" spans="1:25">
      <c r="A397" s="179"/>
      <c r="L397" s="125"/>
      <c r="T397" s="125"/>
      <c r="Y397" s="1"/>
    </row>
    <row r="398" spans="1:25">
      <c r="A398" s="179"/>
      <c r="L398" s="125"/>
      <c r="T398" s="125"/>
      <c r="Y398" s="1"/>
    </row>
    <row r="399" spans="1:25">
      <c r="A399" s="179"/>
      <c r="L399" s="125"/>
      <c r="T399" s="125"/>
      <c r="Y399" s="1"/>
    </row>
    <row r="400" spans="1:25">
      <c r="A400" s="179"/>
      <c r="L400" s="125"/>
      <c r="T400" s="125"/>
      <c r="Y400" s="1"/>
    </row>
    <row r="401" spans="1:25">
      <c r="A401" s="179"/>
      <c r="L401" s="125"/>
      <c r="T401" s="125"/>
      <c r="Y401" s="1"/>
    </row>
    <row r="402" spans="1:25">
      <c r="A402" s="179"/>
      <c r="L402" s="125"/>
      <c r="T402" s="125"/>
      <c r="Y402" s="1"/>
    </row>
    <row r="403" spans="1:25">
      <c r="A403" s="179"/>
      <c r="L403" s="125"/>
      <c r="T403" s="125"/>
      <c r="Y403" s="1"/>
    </row>
    <row r="404" spans="1:25">
      <c r="A404" s="179"/>
      <c r="L404" s="125"/>
      <c r="T404" s="125"/>
      <c r="Y404" s="1"/>
    </row>
    <row r="405" spans="1:25">
      <c r="A405" s="179"/>
      <c r="L405" s="125"/>
      <c r="T405" s="125"/>
      <c r="Y405" s="1"/>
    </row>
    <row r="406" spans="1:25">
      <c r="A406" s="179"/>
      <c r="L406" s="125"/>
      <c r="T406" s="125"/>
      <c r="Y406" s="1"/>
    </row>
    <row r="407" spans="1:25">
      <c r="A407" s="179"/>
      <c r="L407" s="125"/>
      <c r="T407" s="125"/>
      <c r="Y407" s="1"/>
    </row>
    <row r="408" spans="1:25">
      <c r="A408" s="179"/>
      <c r="L408" s="125"/>
      <c r="T408" s="125"/>
      <c r="Y408" s="1"/>
    </row>
    <row r="409" spans="1:25">
      <c r="A409" s="179"/>
      <c r="L409" s="125"/>
      <c r="T409" s="125"/>
      <c r="Y409" s="1"/>
    </row>
    <row r="410" spans="1:25">
      <c r="A410" s="179"/>
      <c r="L410" s="125"/>
      <c r="T410" s="125"/>
      <c r="Y410" s="1"/>
    </row>
    <row r="411" spans="1:25">
      <c r="A411" s="179"/>
      <c r="L411" s="125"/>
      <c r="T411" s="125"/>
      <c r="Y411" s="1"/>
    </row>
    <row r="412" spans="1:25">
      <c r="A412" s="179"/>
      <c r="L412" s="125"/>
      <c r="T412" s="125"/>
      <c r="Y412" s="1"/>
    </row>
    <row r="413" spans="1:25">
      <c r="A413" s="179"/>
      <c r="L413" s="125"/>
      <c r="T413" s="125"/>
      <c r="Y413" s="1"/>
    </row>
    <row r="414" spans="1:25">
      <c r="A414" s="179"/>
      <c r="L414" s="125"/>
      <c r="T414" s="125"/>
      <c r="Y414" s="1"/>
    </row>
    <row r="415" spans="1:25">
      <c r="A415" s="179"/>
      <c r="L415" s="125"/>
      <c r="T415" s="125"/>
      <c r="Y415" s="1"/>
    </row>
    <row r="416" spans="1:25">
      <c r="A416" s="179"/>
      <c r="L416" s="125"/>
      <c r="T416" s="125"/>
      <c r="Y416" s="1"/>
    </row>
    <row r="417" spans="1:25">
      <c r="A417" s="179"/>
      <c r="L417" s="125"/>
      <c r="T417" s="125"/>
      <c r="Y417" s="1"/>
    </row>
    <row r="418" spans="1:25">
      <c r="A418" s="179"/>
      <c r="L418" s="125"/>
      <c r="T418" s="125"/>
      <c r="Y418" s="1"/>
    </row>
    <row r="419" spans="1:25">
      <c r="A419" s="179"/>
      <c r="L419" s="125"/>
      <c r="T419" s="125"/>
      <c r="Y419" s="1"/>
    </row>
    <row r="420" spans="1:25">
      <c r="A420" s="179"/>
      <c r="L420" s="1"/>
      <c r="T420" s="125"/>
      <c r="Y420" s="1"/>
    </row>
    <row r="421" spans="1:25">
      <c r="A421" s="179"/>
      <c r="L421" s="1"/>
      <c r="T421" s="125"/>
      <c r="Y421" s="1"/>
    </row>
    <row r="422" spans="1:25">
      <c r="A422" s="179"/>
      <c r="L422" s="1"/>
      <c r="T422" s="125"/>
      <c r="Y422" s="1"/>
    </row>
    <row r="423" spans="1:25">
      <c r="A423" s="179"/>
      <c r="L423" s="1"/>
      <c r="T423" s="125"/>
      <c r="Y423" s="1"/>
    </row>
    <row r="424" spans="1:25">
      <c r="A424" s="179"/>
      <c r="L424" s="1"/>
      <c r="T424" s="125"/>
      <c r="Y424" s="1"/>
    </row>
    <row r="425" spans="1:25">
      <c r="A425" s="179"/>
      <c r="L425" s="1"/>
      <c r="T425" s="125"/>
      <c r="Y425" s="1"/>
    </row>
    <row r="426" spans="1:25">
      <c r="A426" s="179"/>
      <c r="L426" s="1"/>
      <c r="T426" s="125"/>
      <c r="Y426" s="1"/>
    </row>
    <row r="427" spans="1:25">
      <c r="A427" s="179"/>
      <c r="L427" s="1"/>
      <c r="T427" s="125"/>
      <c r="Y427" s="1"/>
    </row>
    <row r="428" spans="1:25">
      <c r="A428" s="179"/>
      <c r="L428" s="1"/>
      <c r="T428" s="125"/>
      <c r="Y428" s="1"/>
    </row>
    <row r="429" spans="1:25">
      <c r="A429" s="179"/>
      <c r="L429" s="1"/>
      <c r="T429" s="125"/>
      <c r="Y429" s="1"/>
    </row>
    <row r="430" spans="1:25">
      <c r="A430" s="179"/>
      <c r="L430" s="1"/>
      <c r="T430" s="125"/>
      <c r="Y430" s="1"/>
    </row>
    <row r="431" spans="1:25">
      <c r="A431" s="179"/>
      <c r="L431" s="1"/>
      <c r="T431" s="125"/>
      <c r="Y431" s="1"/>
    </row>
    <row r="432" spans="1:25">
      <c r="A432" s="179"/>
      <c r="L432" s="1"/>
      <c r="T432" s="125"/>
      <c r="Y432" s="1"/>
    </row>
    <row r="433" spans="1:25">
      <c r="A433" s="179"/>
      <c r="L433" s="1"/>
      <c r="T433" s="125"/>
      <c r="Y433" s="1"/>
    </row>
    <row r="434" spans="1:25">
      <c r="A434" s="179"/>
      <c r="L434" s="1"/>
      <c r="T434" s="125"/>
      <c r="Y434" s="1"/>
    </row>
    <row r="435" spans="1:25">
      <c r="A435" s="179"/>
      <c r="L435" s="1"/>
      <c r="T435" s="125"/>
      <c r="Y435" s="1"/>
    </row>
    <row r="436" spans="1:25">
      <c r="A436" s="179"/>
      <c r="L436" s="1"/>
      <c r="T436" s="125"/>
      <c r="Y436" s="1"/>
    </row>
    <row r="437" spans="1:25">
      <c r="A437" s="179"/>
      <c r="L437" s="1"/>
      <c r="T437" s="125"/>
      <c r="Y437" s="1"/>
    </row>
    <row r="438" spans="1:25">
      <c r="A438" s="179"/>
      <c r="L438" s="1"/>
      <c r="T438" s="125"/>
      <c r="Y438" s="1"/>
    </row>
    <row r="439" spans="1:25">
      <c r="A439" s="179"/>
      <c r="L439" s="1"/>
      <c r="T439" s="125"/>
      <c r="Y439" s="1"/>
    </row>
    <row r="440" spans="1:25">
      <c r="A440" s="179"/>
      <c r="L440" s="1"/>
      <c r="T440" s="125"/>
      <c r="Y440" s="1"/>
    </row>
    <row r="441" spans="1:25">
      <c r="A441" s="179"/>
      <c r="L441" s="1"/>
      <c r="T441" s="125"/>
      <c r="Y441" s="1"/>
    </row>
    <row r="442" spans="1:25">
      <c r="A442" s="179"/>
      <c r="L442" s="1"/>
      <c r="T442" s="125"/>
      <c r="Y442" s="1"/>
    </row>
    <row r="443" spans="1:25">
      <c r="A443" s="179"/>
      <c r="L443" s="1"/>
      <c r="T443" s="125"/>
      <c r="Y443" s="1"/>
    </row>
    <row r="444" spans="1:25">
      <c r="A444" s="179"/>
      <c r="L444" s="1"/>
      <c r="T444" s="125"/>
      <c r="Y444" s="1"/>
    </row>
    <row r="445" spans="1:25">
      <c r="A445" s="179"/>
      <c r="L445" s="1"/>
      <c r="T445" s="125"/>
      <c r="Y445" s="1"/>
    </row>
    <row r="446" spans="1:25">
      <c r="A446" s="179"/>
      <c r="L446" s="1"/>
      <c r="T446" s="125"/>
      <c r="Y446" s="1"/>
    </row>
    <row r="447" spans="1:25">
      <c r="A447" s="179"/>
      <c r="L447" s="1"/>
      <c r="T447" s="125"/>
      <c r="Y447" s="1"/>
    </row>
    <row r="448" spans="1:25">
      <c r="A448" s="179"/>
      <c r="L448" s="1"/>
      <c r="T448" s="125"/>
      <c r="Y448" s="1"/>
    </row>
    <row r="449" spans="1:25">
      <c r="A449" s="179"/>
      <c r="L449" s="1"/>
      <c r="T449" s="125"/>
      <c r="Y449" s="1"/>
    </row>
    <row r="450" spans="1:25">
      <c r="A450" s="179"/>
      <c r="L450" s="1"/>
      <c r="T450" s="125"/>
      <c r="Y450" s="1"/>
    </row>
    <row r="451" spans="1:25">
      <c r="A451" s="179"/>
      <c r="L451" s="1"/>
      <c r="T451" s="125"/>
      <c r="Y451" s="1"/>
    </row>
    <row r="452" spans="1:25">
      <c r="A452" s="179"/>
      <c r="L452" s="1"/>
      <c r="T452" s="125"/>
      <c r="Y452" s="1"/>
    </row>
    <row r="453" spans="1:25">
      <c r="A453" s="179"/>
      <c r="L453" s="1"/>
      <c r="T453" s="125"/>
      <c r="Y453" s="1"/>
    </row>
    <row r="454" spans="1:25">
      <c r="A454" s="179"/>
      <c r="L454" s="1"/>
      <c r="T454" s="125"/>
      <c r="Y454" s="1"/>
    </row>
    <row r="455" spans="1:25">
      <c r="A455" s="179"/>
      <c r="L455" s="1"/>
      <c r="T455" s="125"/>
      <c r="Y455" s="1"/>
    </row>
    <row r="456" spans="1:25">
      <c r="A456" s="179"/>
      <c r="L456" s="1"/>
      <c r="T456" s="125"/>
      <c r="Y456" s="1"/>
    </row>
    <row r="457" spans="1:25">
      <c r="A457" s="179"/>
      <c r="L457" s="1"/>
      <c r="T457" s="125"/>
      <c r="Y457" s="1"/>
    </row>
    <row r="458" spans="1:25">
      <c r="A458" s="179"/>
      <c r="L458" s="1"/>
      <c r="T458" s="125"/>
      <c r="Y458" s="1"/>
    </row>
    <row r="459" spans="1:25">
      <c r="A459" s="179"/>
      <c r="L459" s="1"/>
      <c r="T459" s="125"/>
      <c r="Y459" s="1"/>
    </row>
    <row r="460" spans="1:25">
      <c r="A460" s="179"/>
      <c r="L460" s="1"/>
      <c r="T460" s="125"/>
      <c r="Y460" s="1"/>
    </row>
    <row r="461" spans="1:25">
      <c r="A461" s="179"/>
      <c r="L461" s="1"/>
      <c r="T461" s="125"/>
      <c r="Y461" s="1"/>
    </row>
    <row r="462" spans="1:25">
      <c r="A462" s="179"/>
      <c r="L462" s="1"/>
      <c r="T462" s="125"/>
      <c r="Y462" s="1"/>
    </row>
    <row r="463" spans="1:25">
      <c r="A463" s="179"/>
      <c r="L463" s="1"/>
      <c r="T463" s="125"/>
      <c r="Y463" s="1"/>
    </row>
    <row r="464" spans="1:25">
      <c r="A464" s="179"/>
      <c r="L464" s="1"/>
      <c r="T464" s="125"/>
      <c r="Y464" s="1"/>
    </row>
    <row r="465" spans="1:25">
      <c r="A465" s="179"/>
      <c r="L465" s="1"/>
      <c r="T465" s="125"/>
      <c r="Y465" s="1"/>
    </row>
    <row r="466" spans="1:25">
      <c r="A466" s="179"/>
      <c r="L466" s="1"/>
      <c r="T466" s="125"/>
      <c r="Y466" s="1"/>
    </row>
    <row r="467" spans="1:25">
      <c r="A467" s="179"/>
      <c r="L467" s="1"/>
      <c r="T467" s="125"/>
      <c r="Y467" s="1"/>
    </row>
    <row r="468" spans="1:25">
      <c r="A468" s="179"/>
      <c r="L468" s="1"/>
      <c r="T468" s="125"/>
      <c r="Y468" s="1"/>
    </row>
    <row r="469" spans="1:25">
      <c r="A469" s="179"/>
      <c r="L469" s="1"/>
      <c r="T469" s="125"/>
      <c r="Y469" s="1"/>
    </row>
    <row r="470" spans="1:25">
      <c r="A470" s="179"/>
      <c r="L470" s="1"/>
      <c r="T470" s="125"/>
      <c r="Y470" s="1"/>
    </row>
    <row r="471" spans="1:25">
      <c r="A471" s="179"/>
      <c r="L471" s="1"/>
      <c r="T471" s="125"/>
      <c r="Y471" s="1"/>
    </row>
    <row r="472" spans="1:25">
      <c r="A472" s="179"/>
      <c r="L472" s="1"/>
      <c r="T472" s="125"/>
      <c r="Y472" s="1"/>
    </row>
    <row r="473" spans="1:25">
      <c r="A473" s="179"/>
      <c r="L473" s="1"/>
      <c r="T473" s="125"/>
      <c r="Y473" s="1"/>
    </row>
    <row r="474" spans="1:25">
      <c r="A474" s="179"/>
      <c r="L474" s="1"/>
      <c r="T474" s="125"/>
      <c r="Y474" s="1"/>
    </row>
    <row r="475" spans="1:25">
      <c r="A475" s="179"/>
      <c r="L475" s="1"/>
      <c r="T475" s="125"/>
      <c r="Y475" s="1"/>
    </row>
    <row r="476" spans="1:25">
      <c r="A476" s="179"/>
      <c r="L476" s="1"/>
      <c r="T476" s="125"/>
      <c r="Y476" s="1"/>
    </row>
    <row r="477" spans="1:25">
      <c r="A477" s="179"/>
      <c r="L477" s="1"/>
      <c r="T477" s="125"/>
      <c r="Y477" s="1"/>
    </row>
    <row r="478" spans="1:25">
      <c r="A478" s="179"/>
      <c r="L478" s="1"/>
      <c r="T478" s="125"/>
      <c r="Y478" s="1"/>
    </row>
    <row r="479" spans="1:25">
      <c r="A479" s="179"/>
      <c r="L479" s="1"/>
      <c r="T479" s="125"/>
      <c r="Y479" s="1"/>
    </row>
    <row r="480" spans="1:25">
      <c r="A480" s="179"/>
      <c r="L480" s="1"/>
      <c r="T480" s="125"/>
      <c r="Y480" s="1"/>
    </row>
    <row r="481" spans="1:25">
      <c r="A481" s="179"/>
      <c r="L481" s="1"/>
      <c r="T481" s="125"/>
      <c r="Y481" s="1"/>
    </row>
    <row r="482" spans="1:25">
      <c r="A482" s="179"/>
      <c r="L482" s="1"/>
      <c r="T482" s="125"/>
      <c r="Y482" s="1"/>
    </row>
    <row r="483" spans="1:25">
      <c r="A483" s="179"/>
      <c r="L483" s="1"/>
      <c r="T483" s="125"/>
      <c r="Y483" s="1"/>
    </row>
    <row r="484" spans="1:25">
      <c r="A484" s="179"/>
      <c r="L484" s="1"/>
      <c r="T484" s="125"/>
      <c r="Y484" s="1"/>
    </row>
    <row r="485" spans="1:25">
      <c r="A485" s="179"/>
      <c r="L485" s="1"/>
      <c r="T485" s="125"/>
      <c r="Y485" s="1"/>
    </row>
    <row r="486" spans="1:25">
      <c r="A486" s="179"/>
      <c r="L486" s="1"/>
      <c r="T486" s="125"/>
      <c r="Y486" s="1"/>
    </row>
    <row r="487" spans="1:25">
      <c r="A487" s="179"/>
      <c r="L487" s="1"/>
      <c r="T487" s="125"/>
      <c r="Y487" s="1"/>
    </row>
    <row r="488" spans="1:25">
      <c r="A488" s="179"/>
      <c r="L488" s="1"/>
      <c r="T488" s="125"/>
      <c r="Y488" s="1"/>
    </row>
    <row r="489" spans="1:25">
      <c r="A489" s="179"/>
      <c r="L489" s="1"/>
      <c r="T489" s="125"/>
      <c r="Y489" s="1"/>
    </row>
    <row r="490" spans="1:25">
      <c r="A490" s="179"/>
      <c r="L490" s="1"/>
      <c r="T490" s="125"/>
      <c r="Y490" s="1"/>
    </row>
    <row r="491" spans="1:25">
      <c r="A491" s="179"/>
      <c r="T491" s="125"/>
      <c r="Y491" s="1"/>
    </row>
    <row r="492" spans="1:25">
      <c r="A492" s="179"/>
      <c r="T492" s="125"/>
      <c r="Y492" s="1"/>
    </row>
    <row r="493" spans="1:25">
      <c r="A493" s="179"/>
      <c r="T493" s="125"/>
      <c r="Y493" s="1"/>
    </row>
    <row r="494" spans="1:25">
      <c r="A494" s="179"/>
      <c r="T494" s="125"/>
      <c r="Y494" s="1"/>
    </row>
    <row r="495" spans="1:25">
      <c r="A495" s="179"/>
      <c r="T495" s="125"/>
      <c r="Y495" s="1"/>
    </row>
    <row r="496" spans="1:25">
      <c r="A496" s="179"/>
      <c r="T496" s="125"/>
      <c r="Y496" s="1"/>
    </row>
    <row r="497" spans="1:25">
      <c r="A497" s="179"/>
      <c r="T497" s="125"/>
      <c r="Y497" s="1"/>
    </row>
    <row r="498" spans="1:25">
      <c r="A498" s="179"/>
      <c r="T498" s="125"/>
      <c r="Y498" s="1"/>
    </row>
    <row r="499" spans="1:25">
      <c r="A499" s="179"/>
      <c r="T499" s="125"/>
      <c r="Y499" s="1"/>
    </row>
    <row r="500" spans="1:25">
      <c r="A500" s="179"/>
      <c r="T500" s="125"/>
      <c r="Y500" s="1"/>
    </row>
    <row r="501" spans="1:25">
      <c r="A501" s="179"/>
      <c r="T501" s="125"/>
      <c r="Y501" s="1"/>
    </row>
    <row r="502" spans="1:25">
      <c r="A502" s="179"/>
      <c r="T502" s="125"/>
      <c r="Y502" s="1"/>
    </row>
    <row r="503" spans="1:25">
      <c r="A503" s="179"/>
      <c r="T503" s="125"/>
      <c r="Y503" s="1"/>
    </row>
    <row r="504" spans="1:25">
      <c r="A504" s="179"/>
      <c r="T504" s="125"/>
      <c r="Y504" s="1"/>
    </row>
    <row r="505" spans="1:25">
      <c r="T505" s="125"/>
      <c r="Y505" s="1"/>
    </row>
    <row r="506" spans="1:25">
      <c r="T506" s="125"/>
      <c r="Y506" s="1"/>
    </row>
    <row r="507" spans="1:25">
      <c r="T507" s="125"/>
      <c r="Y507" s="1"/>
    </row>
    <row r="508" spans="1:25">
      <c r="T508" s="125"/>
      <c r="Y508" s="1"/>
    </row>
    <row r="509" spans="1:25">
      <c r="T509" s="125"/>
      <c r="Y509" s="1"/>
    </row>
    <row r="510" spans="1:25">
      <c r="T510" s="125"/>
      <c r="Y510" s="1"/>
    </row>
    <row r="511" spans="1:25">
      <c r="T511" s="125"/>
      <c r="Y511" s="1"/>
    </row>
    <row r="512" spans="1:25">
      <c r="T512" s="125"/>
      <c r="Y512" s="1"/>
    </row>
    <row r="513" spans="20:25">
      <c r="T513" s="125"/>
      <c r="Y513" s="1"/>
    </row>
    <row r="514" spans="20:25">
      <c r="T514" s="125"/>
      <c r="Y514" s="1"/>
    </row>
    <row r="515" spans="20:25">
      <c r="T515" s="125"/>
      <c r="Y515" s="1"/>
    </row>
    <row r="516" spans="20:25">
      <c r="T516" s="125"/>
      <c r="Y516" s="1"/>
    </row>
    <row r="517" spans="20:25">
      <c r="T517" s="125"/>
      <c r="Y517" s="1"/>
    </row>
    <row r="518" spans="20:25">
      <c r="T518" s="125"/>
      <c r="Y518" s="1"/>
    </row>
    <row r="519" spans="20:25">
      <c r="T519" s="125"/>
      <c r="Y519" s="1"/>
    </row>
    <row r="520" spans="20:25">
      <c r="T520" s="125"/>
      <c r="Y520" s="1"/>
    </row>
    <row r="521" spans="20:25">
      <c r="T521" s="125"/>
      <c r="Y521" s="1"/>
    </row>
    <row r="522" spans="20:25">
      <c r="T522" s="125"/>
      <c r="Y522" s="1"/>
    </row>
    <row r="523" spans="20:25">
      <c r="T523" s="125"/>
      <c r="Y523" s="1"/>
    </row>
    <row r="524" spans="20:25">
      <c r="T524" s="125"/>
      <c r="Y524" s="1"/>
    </row>
    <row r="525" spans="20:25">
      <c r="T525" s="125"/>
      <c r="Y525" s="1"/>
    </row>
    <row r="526" spans="20:25">
      <c r="T526" s="125"/>
      <c r="Y526" s="1"/>
    </row>
    <row r="527" spans="20:25">
      <c r="T527" s="125"/>
      <c r="Y527" s="1"/>
    </row>
    <row r="528" spans="20:25">
      <c r="T528" s="125"/>
      <c r="Y528" s="1"/>
    </row>
    <row r="529" spans="20:25">
      <c r="T529" s="125"/>
      <c r="Y529" s="1"/>
    </row>
    <row r="530" spans="20:25">
      <c r="T530" s="125"/>
      <c r="Y530" s="1"/>
    </row>
    <row r="531" spans="20:25">
      <c r="T531" s="125"/>
      <c r="Y531" s="1"/>
    </row>
    <row r="532" spans="20:25">
      <c r="T532" s="125"/>
      <c r="Y532" s="1"/>
    </row>
    <row r="533" spans="20:25">
      <c r="T533" s="125"/>
      <c r="Y533" s="1"/>
    </row>
    <row r="534" spans="20:25">
      <c r="T534" s="125"/>
      <c r="Y534" s="1"/>
    </row>
    <row r="535" spans="20:25">
      <c r="T535" s="125"/>
      <c r="Y535" s="1"/>
    </row>
    <row r="536" spans="20:25">
      <c r="T536" s="125"/>
      <c r="Y536" s="1"/>
    </row>
    <row r="537" spans="20:25">
      <c r="T537" s="125"/>
      <c r="Y537" s="1"/>
    </row>
    <row r="538" spans="20:25">
      <c r="T538" s="125"/>
      <c r="Y538" s="1"/>
    </row>
    <row r="539" spans="20:25">
      <c r="T539" s="125"/>
      <c r="Y539" s="1"/>
    </row>
    <row r="540" spans="20:25">
      <c r="T540" s="125"/>
      <c r="Y540" s="1"/>
    </row>
    <row r="541" spans="20:25">
      <c r="T541" s="125"/>
      <c r="Y541" s="1"/>
    </row>
    <row r="542" spans="20:25">
      <c r="T542" s="125"/>
      <c r="Y542" s="1"/>
    </row>
    <row r="543" spans="20:25">
      <c r="T543" s="125"/>
      <c r="Y543" s="1"/>
    </row>
    <row r="544" spans="20:25">
      <c r="T544" s="125"/>
      <c r="Y544" s="1"/>
    </row>
    <row r="545" spans="20:25">
      <c r="T545" s="125"/>
      <c r="Y545" s="1"/>
    </row>
    <row r="546" spans="20:25">
      <c r="T546" s="125"/>
      <c r="Y546" s="1"/>
    </row>
    <row r="547" spans="20:25">
      <c r="T547" s="125"/>
      <c r="Y547" s="1"/>
    </row>
    <row r="548" spans="20:25">
      <c r="T548" s="125"/>
      <c r="Y548" s="1"/>
    </row>
    <row r="549" spans="20:25">
      <c r="T549" s="125"/>
      <c r="Y549" s="1"/>
    </row>
    <row r="550" spans="20:25">
      <c r="T550" s="125"/>
      <c r="Y550" s="1"/>
    </row>
    <row r="551" spans="20:25">
      <c r="T551" s="125"/>
      <c r="Y551" s="1"/>
    </row>
    <row r="552" spans="20:25">
      <c r="T552" s="125"/>
      <c r="Y552" s="1"/>
    </row>
    <row r="553" spans="20:25">
      <c r="T553" s="125"/>
      <c r="Y553" s="1"/>
    </row>
    <row r="554" spans="20:25">
      <c r="T554" s="125"/>
      <c r="Y554" s="1"/>
    </row>
    <row r="555" spans="20:25">
      <c r="T555" s="125"/>
      <c r="Y555" s="1"/>
    </row>
    <row r="556" spans="20:25">
      <c r="T556" s="125"/>
      <c r="Y556" s="1"/>
    </row>
    <row r="557" spans="20:25">
      <c r="T557" s="125"/>
      <c r="Y557" s="1"/>
    </row>
    <row r="558" spans="20:25">
      <c r="T558" s="125"/>
      <c r="Y558" s="1"/>
    </row>
    <row r="559" spans="20:25">
      <c r="T559" s="125"/>
      <c r="Y559" s="1"/>
    </row>
    <row r="560" spans="20:25">
      <c r="T560" s="125"/>
      <c r="Y560" s="1"/>
    </row>
    <row r="561" spans="20:25">
      <c r="T561" s="125"/>
      <c r="Y561" s="1"/>
    </row>
    <row r="562" spans="20:25">
      <c r="T562" s="125"/>
      <c r="Y562" s="1"/>
    </row>
    <row r="563" spans="20:25">
      <c r="T563" s="125"/>
      <c r="Y563" s="1"/>
    </row>
    <row r="564" spans="20:25">
      <c r="T564" s="125"/>
      <c r="Y564" s="1"/>
    </row>
    <row r="565" spans="20:25">
      <c r="T565" s="125"/>
      <c r="Y565" s="1"/>
    </row>
    <row r="566" spans="20:25">
      <c r="T566" s="125"/>
      <c r="Y566" s="1"/>
    </row>
    <row r="567" spans="20:25">
      <c r="T567" s="125"/>
      <c r="Y567" s="1"/>
    </row>
    <row r="568" spans="20:25">
      <c r="T568" s="125"/>
      <c r="Y568" s="1"/>
    </row>
    <row r="569" spans="20:25">
      <c r="T569" s="125"/>
      <c r="Y569" s="1"/>
    </row>
    <row r="570" spans="20:25">
      <c r="T570" s="125"/>
      <c r="Y570" s="1"/>
    </row>
    <row r="571" spans="20:25">
      <c r="T571" s="125"/>
      <c r="Y571" s="1"/>
    </row>
    <row r="572" spans="20:25">
      <c r="T572" s="125"/>
      <c r="Y572" s="1"/>
    </row>
    <row r="573" spans="20:25">
      <c r="T573" s="125"/>
      <c r="Y573" s="1"/>
    </row>
    <row r="574" spans="20:25">
      <c r="T574" s="125"/>
      <c r="Y574" s="1"/>
    </row>
    <row r="575" spans="20:25">
      <c r="T575" s="125"/>
      <c r="Y575" s="1"/>
    </row>
    <row r="576" spans="20:25">
      <c r="T576" s="125"/>
      <c r="Y576" s="1"/>
    </row>
    <row r="577" spans="20:25">
      <c r="T577" s="125"/>
      <c r="Y577" s="1"/>
    </row>
    <row r="578" spans="20:25">
      <c r="T578" s="125"/>
      <c r="Y578" s="1"/>
    </row>
    <row r="579" spans="20:25">
      <c r="T579" s="125"/>
      <c r="Y579" s="1"/>
    </row>
    <row r="580" spans="20:25">
      <c r="T580" s="125"/>
      <c r="Y580" s="1"/>
    </row>
    <row r="581" spans="20:25">
      <c r="T581" s="125"/>
      <c r="Y581" s="1"/>
    </row>
    <row r="582" spans="20:25">
      <c r="T582" s="125"/>
      <c r="Y582" s="1"/>
    </row>
    <row r="583" spans="20:25">
      <c r="T583" s="125"/>
      <c r="Y583" s="1"/>
    </row>
    <row r="584" spans="20:25">
      <c r="T584" s="125"/>
      <c r="Y584" s="1"/>
    </row>
    <row r="585" spans="20:25">
      <c r="T585" s="125"/>
      <c r="Y585" s="1"/>
    </row>
    <row r="586" spans="20:25">
      <c r="T586" s="125"/>
      <c r="Y586" s="1"/>
    </row>
    <row r="587" spans="20:25">
      <c r="T587" s="125"/>
      <c r="Y587" s="1"/>
    </row>
    <row r="588" spans="20:25">
      <c r="T588" s="125"/>
      <c r="Y588" s="1"/>
    </row>
    <row r="589" spans="20:25">
      <c r="T589" s="125"/>
      <c r="Y589" s="1"/>
    </row>
    <row r="590" spans="20:25">
      <c r="T590" s="125"/>
      <c r="Y590" s="1"/>
    </row>
    <row r="591" spans="20:25">
      <c r="T591" s="125"/>
      <c r="Y591" s="1"/>
    </row>
    <row r="592" spans="20:25">
      <c r="T592" s="125"/>
      <c r="Y592" s="1"/>
    </row>
    <row r="593" spans="20:25">
      <c r="T593" s="125"/>
      <c r="Y593" s="1"/>
    </row>
    <row r="594" spans="20:25">
      <c r="T594" s="125"/>
      <c r="Y594" s="1"/>
    </row>
    <row r="595" spans="20:25">
      <c r="T595" s="125"/>
      <c r="Y595" s="1"/>
    </row>
    <row r="596" spans="20:25">
      <c r="T596" s="125"/>
      <c r="Y596" s="1"/>
    </row>
    <row r="597" spans="20:25">
      <c r="T597" s="125"/>
      <c r="Y597" s="1"/>
    </row>
    <row r="598" spans="20:25">
      <c r="T598" s="125"/>
      <c r="Y598" s="1"/>
    </row>
    <row r="599" spans="20:25">
      <c r="T599" s="125"/>
      <c r="Y599" s="1"/>
    </row>
    <row r="600" spans="20:25">
      <c r="T600" s="125"/>
      <c r="Y600" s="1"/>
    </row>
    <row r="601" spans="20:25">
      <c r="T601" s="125"/>
      <c r="Y601" s="1"/>
    </row>
    <row r="602" spans="20:25">
      <c r="T602" s="125"/>
      <c r="Y602" s="1"/>
    </row>
    <row r="603" spans="20:25">
      <c r="T603" s="125"/>
      <c r="Y603" s="1"/>
    </row>
    <row r="604" spans="20:25">
      <c r="T604" s="125"/>
      <c r="Y604" s="1"/>
    </row>
    <row r="605" spans="20:25">
      <c r="T605" s="125"/>
      <c r="Y605" s="1"/>
    </row>
  </sheetData>
  <sortState ref="Y2:Y270">
    <sortCondition ref="Y1"/>
  </sortState>
  <phoneticPr fontId="0"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A1:AJ447"/>
  <sheetViews>
    <sheetView topLeftCell="C1" workbookViewId="0">
      <pane ySplit="1035" topLeftCell="A3" activePane="bottomLeft"/>
      <selection activeCell="L1" sqref="L1"/>
      <selection pane="bottomLeft" activeCell="G11" sqref="G11"/>
    </sheetView>
  </sheetViews>
  <sheetFormatPr defaultRowHeight="12.75"/>
  <cols>
    <col min="1" max="2" width="27.7109375" customWidth="1"/>
    <col min="3" max="3" width="21.7109375" customWidth="1"/>
    <col min="4" max="5" width="10.7109375" customWidth="1"/>
    <col min="6" max="6" width="21.7109375" customWidth="1"/>
    <col min="7" max="7" width="19" customWidth="1"/>
    <col min="8" max="9" width="10.7109375" customWidth="1"/>
    <col min="10" max="11" width="14.5703125" customWidth="1"/>
    <col min="12" max="12" width="19" customWidth="1"/>
    <col min="13" max="13" width="12.5703125" customWidth="1"/>
    <col min="14" max="14" width="19" customWidth="1"/>
    <col min="15" max="15" width="23.28515625" customWidth="1"/>
    <col min="16" max="17" width="10.7109375" customWidth="1"/>
    <col min="18" max="18" width="19" customWidth="1"/>
    <col min="19" max="19" width="18.28515625" customWidth="1"/>
    <col min="20" max="21" width="10.7109375" customWidth="1"/>
    <col min="22" max="22" width="18.28515625" customWidth="1"/>
    <col min="23" max="25" width="15.85546875" customWidth="1"/>
    <col min="26" max="26" width="31.7109375" customWidth="1"/>
    <col min="27" max="28" width="10.7109375" customWidth="1"/>
    <col min="29" max="29" width="31.7109375" customWidth="1"/>
    <col min="30" max="30" width="25.85546875" customWidth="1"/>
    <col min="31" max="32" width="10.7109375" customWidth="1"/>
    <col min="35" max="35" width="18.140625" customWidth="1"/>
  </cols>
  <sheetData>
    <row r="1" spans="1:36" ht="39" thickBot="1">
      <c r="A1" s="231" t="s">
        <v>945</v>
      </c>
      <c r="B1" s="264"/>
      <c r="C1" s="197" t="s">
        <v>2052</v>
      </c>
      <c r="D1" s="155" t="s">
        <v>2024</v>
      </c>
      <c r="E1" s="198" t="s">
        <v>2025</v>
      </c>
      <c r="F1" s="209"/>
      <c r="G1" s="197" t="s">
        <v>2056</v>
      </c>
      <c r="H1" s="155" t="s">
        <v>2024</v>
      </c>
      <c r="I1" s="198" t="s">
        <v>2025</v>
      </c>
      <c r="J1" s="249"/>
      <c r="K1" s="155"/>
      <c r="L1" s="220" t="s">
        <v>230</v>
      </c>
      <c r="M1" s="220" t="s">
        <v>2051</v>
      </c>
      <c r="N1" s="275"/>
      <c r="O1" s="166" t="s">
        <v>2035</v>
      </c>
      <c r="P1" s="233" t="s">
        <v>2024</v>
      </c>
      <c r="Q1" s="234" t="s">
        <v>2025</v>
      </c>
      <c r="R1" s="240"/>
      <c r="S1" s="166" t="s">
        <v>2039</v>
      </c>
      <c r="T1" s="220" t="s">
        <v>2024</v>
      </c>
      <c r="U1" s="278" t="s">
        <v>2025</v>
      </c>
      <c r="V1" s="275"/>
      <c r="W1" s="220" t="s">
        <v>341</v>
      </c>
      <c r="X1" s="240" t="s">
        <v>2038</v>
      </c>
      <c r="Y1" s="240"/>
      <c r="Z1" s="221" t="s">
        <v>776</v>
      </c>
      <c r="AA1" s="221" t="s">
        <v>2024</v>
      </c>
      <c r="AB1" s="221" t="s">
        <v>2025</v>
      </c>
      <c r="AC1" s="221"/>
      <c r="AD1" s="241" t="s">
        <v>781</v>
      </c>
      <c r="AE1" s="155" t="s">
        <v>2024</v>
      </c>
      <c r="AF1" s="242" t="s">
        <v>2025</v>
      </c>
      <c r="AI1" s="291" t="s">
        <v>2053</v>
      </c>
      <c r="AJ1" s="292"/>
    </row>
    <row r="2" spans="1:36" ht="25.5">
      <c r="A2" s="229" t="s">
        <v>300</v>
      </c>
      <c r="B2" s="265"/>
      <c r="C2" s="272" t="s">
        <v>697</v>
      </c>
      <c r="D2" s="230">
        <v>1</v>
      </c>
      <c r="E2" s="255">
        <f>(D2/164)*100</f>
        <v>0.6097560975609756</v>
      </c>
      <c r="F2" s="267"/>
      <c r="G2" s="254" t="s">
        <v>894</v>
      </c>
      <c r="H2" s="230">
        <v>3</v>
      </c>
      <c r="I2" s="255">
        <f>(H2/172)*100</f>
        <v>1.7441860465116279</v>
      </c>
      <c r="J2" s="250"/>
      <c r="K2" s="230"/>
      <c r="L2" s="236">
        <v>0.01</v>
      </c>
      <c r="M2" s="157">
        <v>2.88</v>
      </c>
      <c r="N2" s="276"/>
      <c r="O2" s="163" t="s">
        <v>2027</v>
      </c>
      <c r="P2" s="245">
        <v>42</v>
      </c>
      <c r="Q2" s="165">
        <f>(P2/227)*100</f>
        <v>18.502202643171806</v>
      </c>
      <c r="R2" s="181"/>
      <c r="S2" s="30" t="s">
        <v>122</v>
      </c>
      <c r="T2" s="13">
        <v>6</v>
      </c>
      <c r="U2" s="279">
        <f>(T2/150)*100</f>
        <v>4</v>
      </c>
      <c r="V2" s="276"/>
      <c r="W2" s="235">
        <f>76-49</f>
        <v>27</v>
      </c>
      <c r="X2" s="156">
        <v>48.5</v>
      </c>
      <c r="Y2" s="156"/>
      <c r="Z2" s="156" t="s">
        <v>2017</v>
      </c>
      <c r="AA2" s="157">
        <v>5</v>
      </c>
      <c r="AB2" s="243">
        <f>(5/218)*100</f>
        <v>2.2935779816513762</v>
      </c>
      <c r="AC2" s="156"/>
      <c r="AD2" s="156" t="s">
        <v>2018</v>
      </c>
      <c r="AE2" s="1">
        <v>104</v>
      </c>
      <c r="AF2" s="222">
        <f>(104/218)*100</f>
        <v>47.706422018348626</v>
      </c>
      <c r="AI2" s="293" t="s">
        <v>2054</v>
      </c>
      <c r="AJ2" s="294">
        <v>45.5</v>
      </c>
    </row>
    <row r="3" spans="1:36" ht="26.25" thickBot="1">
      <c r="A3" s="18" t="s">
        <v>795</v>
      </c>
      <c r="B3" s="266"/>
      <c r="C3" s="119" t="s">
        <v>353</v>
      </c>
      <c r="D3" s="9">
        <v>6</v>
      </c>
      <c r="E3" s="255">
        <f t="shared" ref="E3:E12" si="0">(D3/164)*100</f>
        <v>3.6585365853658534</v>
      </c>
      <c r="F3" s="268"/>
      <c r="G3" s="30" t="s">
        <v>422</v>
      </c>
      <c r="H3" s="3">
        <v>9</v>
      </c>
      <c r="I3" s="255">
        <f t="shared" ref="I3:I10" si="1">(H3/172)*100</f>
        <v>5.2325581395348841</v>
      </c>
      <c r="J3" s="251"/>
      <c r="K3" s="9"/>
      <c r="L3" s="13">
        <v>0.01</v>
      </c>
      <c r="M3" s="7"/>
      <c r="N3" s="253"/>
      <c r="O3" s="30" t="s">
        <v>2028</v>
      </c>
      <c r="P3" s="246">
        <v>61</v>
      </c>
      <c r="Q3" s="165">
        <f>(P3/227)*100</f>
        <v>26.872246696035241</v>
      </c>
      <c r="R3" s="184"/>
      <c r="S3" s="273" t="s">
        <v>1650</v>
      </c>
      <c r="T3" s="13">
        <v>1</v>
      </c>
      <c r="U3" s="279">
        <f t="shared" ref="U3:U8" si="2">(T3/150)*100</f>
        <v>0.66666666666666674</v>
      </c>
      <c r="V3" s="253"/>
      <c r="W3" s="47">
        <f>76-47</f>
        <v>29</v>
      </c>
      <c r="X3" s="50"/>
      <c r="Y3" s="50"/>
      <c r="Z3" s="18" t="s">
        <v>1364</v>
      </c>
      <c r="AA3" s="7"/>
      <c r="AB3" s="7"/>
      <c r="AC3" s="7"/>
      <c r="AD3" s="7" t="s">
        <v>2020</v>
      </c>
      <c r="AE3" s="1"/>
      <c r="AI3" s="295" t="s">
        <v>2055</v>
      </c>
      <c r="AJ3" s="296">
        <v>48.5</v>
      </c>
    </row>
    <row r="4" spans="1:36" ht="25.5">
      <c r="A4" s="18" t="s">
        <v>1509</v>
      </c>
      <c r="B4" s="266"/>
      <c r="C4" s="30" t="s">
        <v>1253</v>
      </c>
      <c r="D4" s="3">
        <v>11</v>
      </c>
      <c r="E4" s="255">
        <f t="shared" si="0"/>
        <v>6.7073170731707323</v>
      </c>
      <c r="F4" s="268"/>
      <c r="G4" s="256" t="s">
        <v>631</v>
      </c>
      <c r="H4" s="3">
        <v>5</v>
      </c>
      <c r="I4" s="255">
        <f t="shared" si="1"/>
        <v>2.9069767441860463</v>
      </c>
      <c r="J4" s="251"/>
      <c r="K4" s="9"/>
      <c r="L4" s="25">
        <v>0.1</v>
      </c>
      <c r="M4" s="7"/>
      <c r="N4" s="253"/>
      <c r="O4" s="30" t="s">
        <v>2029</v>
      </c>
      <c r="P4" s="246">
        <v>75</v>
      </c>
      <c r="Q4" s="165">
        <f>(P4/227)*100</f>
        <v>33.039647577092509</v>
      </c>
      <c r="R4" s="184"/>
      <c r="S4" s="280" t="s">
        <v>1730</v>
      </c>
      <c r="T4" s="15">
        <v>1</v>
      </c>
      <c r="U4" s="279">
        <f t="shared" si="2"/>
        <v>0.66666666666666674</v>
      </c>
      <c r="V4" s="253"/>
      <c r="W4" s="47">
        <v>30</v>
      </c>
      <c r="X4" s="50"/>
      <c r="Y4" s="50"/>
      <c r="Z4" s="38" t="s">
        <v>1334</v>
      </c>
      <c r="AA4" s="7"/>
      <c r="AB4" s="7"/>
      <c r="AC4" s="7"/>
      <c r="AD4" s="38" t="s">
        <v>591</v>
      </c>
      <c r="AE4" s="110"/>
    </row>
    <row r="5" spans="1:36" ht="38.25">
      <c r="A5" s="45" t="s">
        <v>1055</v>
      </c>
      <c r="B5" s="248"/>
      <c r="C5" s="256" t="s">
        <v>1418</v>
      </c>
      <c r="D5" s="263">
        <v>60</v>
      </c>
      <c r="E5" s="255">
        <f t="shared" si="0"/>
        <v>36.585365853658537</v>
      </c>
      <c r="F5" s="269"/>
      <c r="G5" s="191" t="s">
        <v>288</v>
      </c>
      <c r="H5" s="3">
        <v>7</v>
      </c>
      <c r="I5" s="255">
        <f t="shared" si="1"/>
        <v>4.0697674418604652</v>
      </c>
      <c r="J5" s="252"/>
      <c r="K5" s="3"/>
      <c r="L5" s="14">
        <v>0.2</v>
      </c>
      <c r="M5" s="45"/>
      <c r="N5" s="277"/>
      <c r="O5" s="30" t="s">
        <v>2030</v>
      </c>
      <c r="P5" s="246">
        <v>42</v>
      </c>
      <c r="Q5" s="165">
        <f>(P5/227)*100</f>
        <v>18.502202643171806</v>
      </c>
      <c r="R5" s="248"/>
      <c r="S5" s="280" t="s">
        <v>1769</v>
      </c>
      <c r="T5" s="13">
        <v>1</v>
      </c>
      <c r="U5" s="279">
        <f t="shared" si="2"/>
        <v>0.66666666666666674</v>
      </c>
      <c r="V5" s="277"/>
      <c r="W5" s="47">
        <v>32</v>
      </c>
      <c r="X5" s="45"/>
      <c r="Y5" s="45"/>
      <c r="Z5" s="9" t="s">
        <v>1414</v>
      </c>
      <c r="AA5" s="45"/>
      <c r="AB5" s="45"/>
      <c r="AC5" s="45"/>
      <c r="AD5" s="7" t="s">
        <v>1657</v>
      </c>
      <c r="AE5" s="110"/>
    </row>
    <row r="6" spans="1:36" ht="26.25" thickBot="1">
      <c r="A6" s="18" t="s">
        <v>604</v>
      </c>
      <c r="B6" s="266"/>
      <c r="C6" s="273" t="s">
        <v>1593</v>
      </c>
      <c r="D6" s="3">
        <v>13</v>
      </c>
      <c r="E6" s="255">
        <f t="shared" si="0"/>
        <v>7.9268292682926829</v>
      </c>
      <c r="F6" s="268"/>
      <c r="G6" s="30" t="s">
        <v>1421</v>
      </c>
      <c r="H6" s="9">
        <v>11</v>
      </c>
      <c r="I6" s="255">
        <f t="shared" si="1"/>
        <v>6.395348837209303</v>
      </c>
      <c r="J6" s="251"/>
      <c r="K6" s="9"/>
      <c r="L6" s="13">
        <v>0.2</v>
      </c>
      <c r="M6" s="7"/>
      <c r="N6" s="286"/>
      <c r="O6" s="170" t="s">
        <v>2031</v>
      </c>
      <c r="P6" s="245">
        <v>7</v>
      </c>
      <c r="Q6" s="165">
        <f>(P6/227)*100</f>
        <v>3.0837004405286343</v>
      </c>
      <c r="R6" s="184"/>
      <c r="S6" s="280" t="s">
        <v>1761</v>
      </c>
      <c r="T6" s="13">
        <v>1</v>
      </c>
      <c r="U6" s="279">
        <f t="shared" si="2"/>
        <v>0.66666666666666674</v>
      </c>
      <c r="V6" s="253"/>
      <c r="W6" s="7">
        <f>76-43</f>
        <v>33</v>
      </c>
      <c r="X6" s="7"/>
      <c r="Y6" s="7"/>
      <c r="Z6" s="9" t="s">
        <v>1414</v>
      </c>
      <c r="AA6" s="7"/>
      <c r="AB6" s="7"/>
      <c r="AC6" s="7"/>
      <c r="AD6" s="7" t="s">
        <v>1678</v>
      </c>
      <c r="AE6" s="110"/>
    </row>
    <row r="7" spans="1:36" ht="26.25" thickBot="1">
      <c r="A7" s="18" t="s">
        <v>460</v>
      </c>
      <c r="B7" s="266"/>
      <c r="C7" s="119" t="s">
        <v>568</v>
      </c>
      <c r="D7" s="15">
        <v>10</v>
      </c>
      <c r="E7" s="255">
        <f t="shared" si="0"/>
        <v>6.0975609756097562</v>
      </c>
      <c r="F7" s="270"/>
      <c r="G7" s="256" t="s">
        <v>80</v>
      </c>
      <c r="H7" s="13">
        <v>116</v>
      </c>
      <c r="I7" s="255">
        <f t="shared" si="1"/>
        <v>67.441860465116278</v>
      </c>
      <c r="J7" s="253"/>
      <c r="K7" s="7"/>
      <c r="L7" s="13">
        <v>0.2</v>
      </c>
      <c r="M7" s="7"/>
      <c r="N7" s="287"/>
      <c r="O7" s="174" t="s">
        <v>2032</v>
      </c>
      <c r="P7" s="167">
        <f>SUM(P2:P6)</f>
        <v>227</v>
      </c>
      <c r="Q7" s="175">
        <f>SUM(Q2:Q6)</f>
        <v>99.999999999999986</v>
      </c>
      <c r="R7" s="184"/>
      <c r="S7" s="30" t="s">
        <v>245</v>
      </c>
      <c r="T7" s="200">
        <v>81</v>
      </c>
      <c r="U7" s="279">
        <f t="shared" si="2"/>
        <v>54</v>
      </c>
      <c r="V7" s="253"/>
      <c r="W7" s="50">
        <v>33</v>
      </c>
      <c r="X7" s="50"/>
      <c r="Y7" s="50"/>
      <c r="Z7" s="7" t="s">
        <v>240</v>
      </c>
      <c r="AA7" s="7"/>
      <c r="AB7" s="7"/>
      <c r="AC7" s="7"/>
      <c r="AD7" s="38" t="s">
        <v>611</v>
      </c>
      <c r="AE7" s="1"/>
    </row>
    <row r="8" spans="1:36" ht="39" thickBot="1">
      <c r="A8" s="18" t="s">
        <v>459</v>
      </c>
      <c r="B8" s="266"/>
      <c r="C8" s="273" t="s">
        <v>1763</v>
      </c>
      <c r="D8" s="9">
        <v>1</v>
      </c>
      <c r="E8" s="255">
        <f t="shared" si="0"/>
        <v>0.6097560975609756</v>
      </c>
      <c r="F8" s="270"/>
      <c r="G8" s="191" t="s">
        <v>1622</v>
      </c>
      <c r="H8" s="3">
        <v>3</v>
      </c>
      <c r="I8" s="255">
        <f t="shared" si="1"/>
        <v>1.7441860465116279</v>
      </c>
      <c r="J8" s="253"/>
      <c r="K8" s="7"/>
      <c r="L8" s="13">
        <v>0.2</v>
      </c>
      <c r="M8" s="7"/>
      <c r="N8" s="276"/>
      <c r="O8" s="172" t="s">
        <v>2036</v>
      </c>
      <c r="P8" s="218">
        <v>218</v>
      </c>
      <c r="Q8" s="173"/>
      <c r="R8" s="184"/>
      <c r="S8" s="170" t="s">
        <v>3</v>
      </c>
      <c r="T8" s="194">
        <v>59</v>
      </c>
      <c r="U8" s="281">
        <f t="shared" si="2"/>
        <v>39.333333333333329</v>
      </c>
      <c r="V8" s="253"/>
      <c r="W8" s="50">
        <f>2002-1969</f>
        <v>33</v>
      </c>
      <c r="X8" s="50"/>
      <c r="Y8" s="50"/>
      <c r="Z8" s="7" t="s">
        <v>240</v>
      </c>
      <c r="AA8" s="7"/>
      <c r="AB8" s="7"/>
      <c r="AC8" s="7"/>
      <c r="AD8" s="38" t="s">
        <v>1172</v>
      </c>
      <c r="AE8" s="1"/>
    </row>
    <row r="9" spans="1:36" ht="51.75" thickBot="1">
      <c r="A9" s="45" t="s">
        <v>2</v>
      </c>
      <c r="B9" s="248"/>
      <c r="C9" s="274" t="s">
        <v>1480</v>
      </c>
      <c r="D9" s="13">
        <v>3</v>
      </c>
      <c r="E9" s="255">
        <f t="shared" si="0"/>
        <v>1.8292682926829267</v>
      </c>
      <c r="F9" s="269"/>
      <c r="G9" s="256" t="s">
        <v>1223</v>
      </c>
      <c r="H9" s="3">
        <v>10</v>
      </c>
      <c r="I9" s="255">
        <f t="shared" si="1"/>
        <v>5.8139534883720927</v>
      </c>
      <c r="J9" s="252"/>
      <c r="K9" s="3"/>
      <c r="L9" s="13">
        <v>0.25</v>
      </c>
      <c r="M9" s="7"/>
      <c r="N9" s="276"/>
      <c r="O9" s="172" t="s">
        <v>2033</v>
      </c>
      <c r="P9" s="218">
        <v>14</v>
      </c>
      <c r="Q9" s="173"/>
      <c r="R9" s="184"/>
      <c r="S9" s="282" t="s">
        <v>2046</v>
      </c>
      <c r="T9" s="283">
        <f>SUM(T2:T8)</f>
        <v>150</v>
      </c>
      <c r="U9" s="284">
        <f>SUM(U2:U8)</f>
        <v>100</v>
      </c>
      <c r="V9" s="253"/>
      <c r="W9" s="47">
        <v>34</v>
      </c>
      <c r="X9" s="50"/>
      <c r="Y9" s="50"/>
      <c r="Z9" s="7" t="s">
        <v>240</v>
      </c>
      <c r="AA9" s="7"/>
      <c r="AB9" s="7"/>
      <c r="AC9" s="7"/>
      <c r="AD9" s="38" t="s">
        <v>1171</v>
      </c>
      <c r="AE9" s="1"/>
    </row>
    <row r="10" spans="1:36" ht="26.25" thickBot="1">
      <c r="A10" s="18" t="s">
        <v>1201</v>
      </c>
      <c r="B10" s="266"/>
      <c r="C10" s="256" t="s">
        <v>258</v>
      </c>
      <c r="D10" s="15">
        <v>39</v>
      </c>
      <c r="E10" s="255">
        <f t="shared" si="0"/>
        <v>23.780487804878049</v>
      </c>
      <c r="F10" s="271"/>
      <c r="G10" s="257" t="s">
        <v>777</v>
      </c>
      <c r="H10" s="258">
        <v>8</v>
      </c>
      <c r="I10" s="259">
        <f t="shared" si="1"/>
        <v>4.6511627906976747</v>
      </c>
      <c r="J10" s="251"/>
      <c r="K10" s="9"/>
      <c r="L10" s="25">
        <v>0.25</v>
      </c>
      <c r="M10" s="7"/>
      <c r="N10" s="286"/>
      <c r="O10" s="162" t="s">
        <v>2034</v>
      </c>
      <c r="P10" s="238">
        <v>2.88</v>
      </c>
      <c r="Q10" s="168"/>
      <c r="R10" s="7"/>
      <c r="S10" s="156"/>
      <c r="T10" s="156"/>
      <c r="U10" s="156"/>
      <c r="V10" s="7"/>
      <c r="W10" s="47">
        <f>80-46</f>
        <v>34</v>
      </c>
      <c r="X10" s="50"/>
      <c r="Y10" s="50"/>
      <c r="Z10" s="45" t="s">
        <v>240</v>
      </c>
      <c r="AA10" s="7"/>
      <c r="AB10" s="7"/>
      <c r="AC10" s="7"/>
      <c r="AD10" s="18" t="s">
        <v>1829</v>
      </c>
      <c r="AE10" s="110"/>
    </row>
    <row r="11" spans="1:36" ht="51.75" thickBot="1">
      <c r="A11" s="18" t="s">
        <v>1205</v>
      </c>
      <c r="B11" s="266"/>
      <c r="C11" s="256" t="s">
        <v>1380</v>
      </c>
      <c r="D11" s="15">
        <v>12</v>
      </c>
      <c r="E11" s="255">
        <f t="shared" si="0"/>
        <v>7.3170731707317067</v>
      </c>
      <c r="F11" s="268"/>
      <c r="G11" s="260" t="s">
        <v>2037</v>
      </c>
      <c r="H11" s="261">
        <f>SUM(H2:H10)</f>
        <v>172</v>
      </c>
      <c r="I11" s="262">
        <f>SUM(I2:I10)</f>
        <v>99.999999999999986</v>
      </c>
      <c r="J11" s="251"/>
      <c r="K11" s="9"/>
      <c r="L11" s="25">
        <v>0.25</v>
      </c>
      <c r="M11" s="7"/>
      <c r="N11" s="7"/>
      <c r="O11" s="7"/>
      <c r="P11" s="7"/>
      <c r="Q11" s="7"/>
      <c r="R11" s="7"/>
      <c r="S11" s="7"/>
      <c r="T11" s="7"/>
      <c r="U11" s="7"/>
      <c r="V11" s="7"/>
      <c r="W11" s="50">
        <f>2003-1969</f>
        <v>34</v>
      </c>
      <c r="X11" s="50"/>
      <c r="Y11" s="50"/>
      <c r="Z11" s="7" t="s">
        <v>240</v>
      </c>
      <c r="AA11" s="7"/>
      <c r="AB11" s="7"/>
      <c r="AC11" s="7"/>
      <c r="AD11" s="18" t="s">
        <v>493</v>
      </c>
      <c r="AE11" s="1"/>
    </row>
    <row r="12" spans="1:36" ht="26.25" thickBot="1">
      <c r="A12" s="45" t="s">
        <v>1305</v>
      </c>
      <c r="B12" s="248"/>
      <c r="C12" s="257" t="s">
        <v>1513</v>
      </c>
      <c r="D12" s="258">
        <v>8</v>
      </c>
      <c r="E12" s="259">
        <f t="shared" si="0"/>
        <v>4.8780487804878048</v>
      </c>
      <c r="F12" s="252"/>
      <c r="G12" s="230"/>
      <c r="H12" s="156"/>
      <c r="I12" s="247"/>
      <c r="J12" s="3"/>
      <c r="K12" s="3"/>
      <c r="L12" s="15">
        <v>0.25</v>
      </c>
      <c r="M12" s="47"/>
      <c r="N12" s="47"/>
      <c r="O12" s="47"/>
      <c r="P12" s="47"/>
      <c r="Q12" s="47"/>
      <c r="R12" s="47"/>
      <c r="S12" s="7"/>
      <c r="T12" s="44"/>
      <c r="U12" s="44"/>
      <c r="V12" s="44"/>
      <c r="W12" s="47">
        <v>34</v>
      </c>
      <c r="X12" s="47"/>
      <c r="Y12" s="47"/>
      <c r="Z12" s="7" t="s">
        <v>240</v>
      </c>
      <c r="AA12" s="44"/>
      <c r="AB12" s="44"/>
      <c r="AC12" s="44"/>
      <c r="AD12" s="7" t="s">
        <v>493</v>
      </c>
      <c r="AE12" s="1"/>
    </row>
    <row r="13" spans="1:36" ht="39" thickBot="1">
      <c r="A13" s="18" t="s">
        <v>1702</v>
      </c>
      <c r="B13" s="266"/>
      <c r="C13" s="260" t="s">
        <v>2037</v>
      </c>
      <c r="D13" s="261">
        <f>SUM(D2:D12)</f>
        <v>164</v>
      </c>
      <c r="E13" s="262">
        <f>SUM(E2:E12)</f>
        <v>100</v>
      </c>
      <c r="F13" s="251"/>
      <c r="G13" s="3"/>
      <c r="H13" s="3"/>
      <c r="I13" s="9"/>
      <c r="J13" s="9"/>
      <c r="K13" s="3"/>
      <c r="L13" s="13">
        <v>0.25</v>
      </c>
      <c r="M13" s="45"/>
      <c r="N13" s="45"/>
      <c r="O13" s="45"/>
      <c r="P13" s="45"/>
      <c r="Q13" s="45"/>
      <c r="R13" s="45"/>
      <c r="S13" s="7"/>
      <c r="T13" s="45"/>
      <c r="U13" s="45"/>
      <c r="V13" s="45"/>
      <c r="W13" s="50">
        <f>78-43</f>
        <v>35</v>
      </c>
      <c r="X13" s="45"/>
      <c r="Y13" s="45"/>
      <c r="Z13" s="7" t="s">
        <v>240</v>
      </c>
      <c r="AA13" s="45"/>
      <c r="AB13" s="45"/>
      <c r="AC13" s="45"/>
      <c r="AD13" s="45" t="s">
        <v>1304</v>
      </c>
      <c r="AE13" s="1"/>
    </row>
    <row r="14" spans="1:36" ht="38.25">
      <c r="A14" s="45" t="s">
        <v>1824</v>
      </c>
      <c r="B14" s="45"/>
      <c r="C14" s="247"/>
      <c r="D14" s="230"/>
      <c r="E14" s="97"/>
      <c r="F14" s="45"/>
      <c r="G14" s="3"/>
      <c r="H14" s="9"/>
      <c r="I14" s="3"/>
      <c r="J14" s="3"/>
      <c r="K14" s="3"/>
      <c r="L14" s="14">
        <v>0.25</v>
      </c>
      <c r="M14" s="45"/>
      <c r="N14" s="45"/>
      <c r="O14" s="45"/>
      <c r="P14" s="45"/>
      <c r="Q14" s="45"/>
      <c r="R14" s="45"/>
      <c r="S14" s="45"/>
      <c r="T14" s="45"/>
      <c r="U14" s="45"/>
      <c r="V14" s="45"/>
      <c r="W14" s="47">
        <v>35</v>
      </c>
      <c r="X14" s="45"/>
      <c r="Y14" s="45"/>
      <c r="Z14" s="7" t="s">
        <v>240</v>
      </c>
      <c r="AA14" s="45"/>
      <c r="AB14" s="45"/>
      <c r="AC14" s="45"/>
      <c r="AD14" s="45" t="s">
        <v>1304</v>
      </c>
      <c r="AE14" s="1"/>
    </row>
    <row r="15" spans="1:36" ht="25.5">
      <c r="A15" s="45" t="s">
        <v>1131</v>
      </c>
      <c r="B15" s="45"/>
      <c r="C15" s="9"/>
      <c r="D15" s="9"/>
      <c r="E15" s="7"/>
      <c r="F15" s="7"/>
      <c r="G15" s="3"/>
      <c r="H15" s="3"/>
      <c r="I15" s="7"/>
      <c r="J15" s="7"/>
      <c r="K15" s="9"/>
      <c r="L15" s="29">
        <v>0.25</v>
      </c>
      <c r="M15" s="7"/>
      <c r="N15" s="7"/>
      <c r="O15" s="7"/>
      <c r="P15" s="7"/>
      <c r="Q15" s="7"/>
      <c r="R15" s="7"/>
      <c r="S15" s="45"/>
      <c r="T15" s="7"/>
      <c r="U15" s="7"/>
      <c r="V15" s="7"/>
      <c r="W15" s="50">
        <v>35</v>
      </c>
      <c r="X15" s="7"/>
      <c r="Y15" s="7"/>
      <c r="Z15" s="7" t="s">
        <v>240</v>
      </c>
      <c r="AA15" s="7"/>
      <c r="AB15" s="7"/>
      <c r="AC15" s="7"/>
      <c r="AD15" s="38" t="s">
        <v>787</v>
      </c>
      <c r="AE15" s="1"/>
    </row>
    <row r="16" spans="1:36" ht="38.25">
      <c r="A16" s="45" t="s">
        <v>1053</v>
      </c>
      <c r="B16" s="45"/>
      <c r="C16" s="3"/>
      <c r="D16" s="3"/>
      <c r="E16" s="45"/>
      <c r="F16" s="45"/>
      <c r="G16" s="3"/>
      <c r="H16" s="9"/>
      <c r="I16" s="45"/>
      <c r="J16" s="45"/>
      <c r="K16" s="3"/>
      <c r="L16" s="25">
        <v>0.25</v>
      </c>
      <c r="M16" s="7"/>
      <c r="N16" s="7"/>
      <c r="O16" s="7"/>
      <c r="P16" s="7"/>
      <c r="Q16" s="7"/>
      <c r="R16" s="7"/>
      <c r="S16" s="45"/>
      <c r="T16" s="7"/>
      <c r="U16" s="7"/>
      <c r="V16" s="7"/>
      <c r="W16" s="98">
        <v>35</v>
      </c>
      <c r="X16" s="7"/>
      <c r="Y16" s="7"/>
      <c r="Z16" s="44" t="s">
        <v>240</v>
      </c>
      <c r="AA16" s="7"/>
      <c r="AB16" s="7"/>
      <c r="AC16" s="7"/>
      <c r="AD16" s="38" t="s">
        <v>1833</v>
      </c>
      <c r="AE16" s="1"/>
    </row>
    <row r="17" spans="1:31" ht="38.25">
      <c r="A17" s="18" t="s">
        <v>299</v>
      </c>
      <c r="B17" s="18"/>
      <c r="C17" s="9"/>
      <c r="D17" s="45"/>
      <c r="E17" s="9"/>
      <c r="F17" s="9"/>
      <c r="I17" s="3"/>
      <c r="J17" s="3"/>
      <c r="K17" s="7"/>
      <c r="L17" s="13">
        <v>0.3</v>
      </c>
      <c r="M17" s="7"/>
      <c r="N17" s="7"/>
      <c r="O17" s="7"/>
      <c r="P17" s="7"/>
      <c r="Q17" s="7"/>
      <c r="R17" s="7"/>
      <c r="S17" s="18"/>
      <c r="T17" s="7"/>
      <c r="U17" s="7"/>
      <c r="V17" s="7"/>
      <c r="W17" s="47">
        <v>36</v>
      </c>
      <c r="X17" s="7"/>
      <c r="Y17" s="7"/>
      <c r="Z17" s="45" t="s">
        <v>240</v>
      </c>
      <c r="AA17" s="7"/>
      <c r="AB17" s="7"/>
      <c r="AC17" s="7"/>
      <c r="AD17" s="45" t="s">
        <v>603</v>
      </c>
      <c r="AE17" s="1"/>
    </row>
    <row r="18" spans="1:31" ht="38.25">
      <c r="A18" s="18" t="s">
        <v>1670</v>
      </c>
      <c r="B18" s="18"/>
      <c r="C18" s="3"/>
      <c r="D18" s="7"/>
      <c r="E18" s="9"/>
      <c r="F18" s="9"/>
      <c r="G18" s="9"/>
      <c r="H18" s="9"/>
      <c r="I18" s="9"/>
      <c r="J18" s="9"/>
      <c r="K18" s="45"/>
      <c r="L18" s="13">
        <v>0.4</v>
      </c>
      <c r="M18" s="47"/>
      <c r="N18" s="47"/>
      <c r="O18" s="47"/>
      <c r="P18" s="47"/>
      <c r="Q18" s="47"/>
      <c r="R18" s="47"/>
      <c r="S18" s="7"/>
      <c r="T18" s="44"/>
      <c r="U18" s="44"/>
      <c r="V18" s="44"/>
      <c r="W18" s="47">
        <f>75-39</f>
        <v>36</v>
      </c>
      <c r="X18" s="45"/>
      <c r="Y18" s="45"/>
      <c r="Z18" s="45" t="s">
        <v>240</v>
      </c>
      <c r="AA18" s="53"/>
      <c r="AB18" s="53"/>
      <c r="AC18" s="53"/>
      <c r="AD18" s="44" t="s">
        <v>1751</v>
      </c>
      <c r="AE18" s="1"/>
    </row>
    <row r="19" spans="1:31" ht="38.25">
      <c r="A19" s="45" t="s">
        <v>670</v>
      </c>
      <c r="B19" s="45"/>
      <c r="C19" s="9"/>
      <c r="D19" s="3"/>
      <c r="E19" s="3"/>
      <c r="F19" s="3"/>
      <c r="G19" s="3"/>
      <c r="H19" s="3"/>
      <c r="I19" s="3"/>
      <c r="J19" s="3"/>
      <c r="K19" s="3"/>
      <c r="L19" s="14">
        <v>0.4</v>
      </c>
      <c r="M19" s="7"/>
      <c r="N19" s="7"/>
      <c r="O19" s="7"/>
      <c r="P19" s="7"/>
      <c r="Q19" s="7"/>
      <c r="R19" s="7"/>
      <c r="S19" s="45"/>
      <c r="T19" s="7"/>
      <c r="U19" s="7"/>
      <c r="V19" s="7"/>
      <c r="W19" s="98">
        <f>94-58</f>
        <v>36</v>
      </c>
      <c r="X19" s="7"/>
      <c r="Y19" s="7"/>
      <c r="Z19" s="7" t="s">
        <v>240</v>
      </c>
      <c r="AA19" s="7"/>
      <c r="AB19" s="7"/>
      <c r="AC19" s="7"/>
      <c r="AD19" s="44" t="s">
        <v>1751</v>
      </c>
      <c r="AE19" s="1"/>
    </row>
    <row r="20" spans="1:31">
      <c r="A20" s="45" t="s">
        <v>1419</v>
      </c>
      <c r="B20" s="45"/>
      <c r="C20" s="9"/>
      <c r="D20" s="3"/>
      <c r="E20" s="27"/>
      <c r="F20" s="27"/>
      <c r="G20" s="9"/>
      <c r="H20" s="9"/>
      <c r="I20" s="27"/>
      <c r="J20" s="27"/>
      <c r="K20" s="9"/>
      <c r="L20" s="29">
        <v>0.4</v>
      </c>
      <c r="M20" s="7"/>
      <c r="N20" s="7"/>
      <c r="O20" s="7"/>
      <c r="P20" s="7"/>
      <c r="Q20" s="7"/>
      <c r="R20" s="7"/>
      <c r="S20" s="7"/>
      <c r="T20" s="7"/>
      <c r="U20" s="7"/>
      <c r="V20" s="7"/>
      <c r="W20" s="47">
        <v>36</v>
      </c>
      <c r="X20" s="50"/>
      <c r="Y20" s="50"/>
      <c r="Z20" s="7" t="s">
        <v>240</v>
      </c>
      <c r="AA20" s="7"/>
      <c r="AB20" s="7"/>
      <c r="AC20" s="7"/>
      <c r="AD20" s="38" t="s">
        <v>1267</v>
      </c>
      <c r="AE20" s="1"/>
    </row>
    <row r="21" spans="1:31">
      <c r="A21" s="45" t="s">
        <v>1332</v>
      </c>
      <c r="B21" s="45"/>
      <c r="C21" s="3"/>
      <c r="D21" s="3"/>
      <c r="E21" s="3"/>
      <c r="F21" s="3"/>
      <c r="G21" s="9"/>
      <c r="H21" s="9"/>
      <c r="I21" s="3"/>
      <c r="J21" s="3"/>
      <c r="K21" s="3"/>
      <c r="L21" s="13">
        <v>0.5</v>
      </c>
      <c r="M21" s="47"/>
      <c r="N21" s="47"/>
      <c r="O21" s="47"/>
      <c r="P21" s="47"/>
      <c r="Q21" s="47"/>
      <c r="R21" s="47"/>
      <c r="S21" s="7"/>
      <c r="T21" s="44"/>
      <c r="U21" s="44"/>
      <c r="V21" s="44"/>
      <c r="W21" s="45">
        <v>37</v>
      </c>
      <c r="X21" s="47"/>
      <c r="Y21" s="47"/>
      <c r="Z21" s="53" t="s">
        <v>240</v>
      </c>
      <c r="AA21" s="44"/>
      <c r="AB21" s="44"/>
      <c r="AC21" s="44"/>
      <c r="AD21" s="38" t="s">
        <v>1267</v>
      </c>
      <c r="AE21" s="1"/>
    </row>
    <row r="22" spans="1:31" ht="25.5">
      <c r="A22" s="45" t="s">
        <v>1258</v>
      </c>
      <c r="B22" s="45"/>
      <c r="C22" s="45"/>
      <c r="D22" s="9"/>
      <c r="E22" s="3"/>
      <c r="F22" s="3"/>
      <c r="G22" s="3"/>
      <c r="H22" s="3"/>
      <c r="I22" s="3"/>
      <c r="J22" s="3"/>
      <c r="K22" s="27"/>
      <c r="L22" s="25">
        <v>0.5</v>
      </c>
      <c r="M22" s="47"/>
      <c r="N22" s="47"/>
      <c r="O22" s="47"/>
      <c r="P22" s="47"/>
      <c r="Q22" s="47"/>
      <c r="R22" s="47"/>
      <c r="S22" s="44"/>
      <c r="T22" s="47"/>
      <c r="U22" s="47"/>
      <c r="V22" s="47"/>
      <c r="W22" s="45">
        <v>37</v>
      </c>
      <c r="X22" s="47"/>
      <c r="Y22" s="47"/>
      <c r="Z22" s="7" t="s">
        <v>240</v>
      </c>
      <c r="AA22" s="44"/>
      <c r="AB22" s="44"/>
      <c r="AC22" s="44"/>
      <c r="AD22" s="38" t="s">
        <v>1267</v>
      </c>
      <c r="AE22" s="1"/>
    </row>
    <row r="23" spans="1:31" ht="51">
      <c r="A23" s="45" t="s">
        <v>1065</v>
      </c>
      <c r="B23" s="45"/>
      <c r="E23" s="3"/>
      <c r="F23" s="3"/>
      <c r="G23" s="3"/>
      <c r="H23" s="9"/>
      <c r="I23" s="7"/>
      <c r="J23" s="7"/>
      <c r="K23" s="3"/>
      <c r="L23" s="15">
        <v>0.5</v>
      </c>
      <c r="M23" s="45"/>
      <c r="N23" s="45"/>
      <c r="O23" s="45"/>
      <c r="P23" s="45"/>
      <c r="Q23" s="45"/>
      <c r="R23" s="45"/>
      <c r="S23" s="18"/>
      <c r="T23" s="45"/>
      <c r="U23" s="45"/>
      <c r="V23" s="45"/>
      <c r="W23" s="47">
        <v>37</v>
      </c>
      <c r="X23" s="45"/>
      <c r="Y23" s="45"/>
      <c r="Z23" s="7" t="s">
        <v>240</v>
      </c>
      <c r="AA23" s="45"/>
      <c r="AB23" s="45"/>
      <c r="AC23" s="45"/>
      <c r="AD23" s="38" t="s">
        <v>282</v>
      </c>
      <c r="AE23" s="1"/>
    </row>
    <row r="24" spans="1:31" ht="51">
      <c r="A24" s="45" t="s">
        <v>806</v>
      </c>
      <c r="B24" s="45"/>
      <c r="E24" s="3"/>
      <c r="F24" s="3"/>
      <c r="G24" s="9"/>
      <c r="H24" s="3"/>
      <c r="I24" s="3"/>
      <c r="J24" s="3"/>
      <c r="K24" s="3"/>
      <c r="L24" s="13">
        <v>0.5</v>
      </c>
      <c r="M24" s="45"/>
      <c r="N24" s="45"/>
      <c r="O24" s="45"/>
      <c r="P24" s="45"/>
      <c r="Q24" s="45"/>
      <c r="R24" s="45"/>
      <c r="S24" s="44"/>
      <c r="T24" s="45"/>
      <c r="U24" s="45"/>
      <c r="V24" s="45"/>
      <c r="W24" s="47">
        <v>37</v>
      </c>
      <c r="X24" s="45"/>
      <c r="Y24" s="45"/>
      <c r="Z24" s="44" t="s">
        <v>240</v>
      </c>
      <c r="AA24" s="45"/>
      <c r="AB24" s="45"/>
      <c r="AC24" s="45"/>
      <c r="AD24" s="38" t="s">
        <v>282</v>
      </c>
      <c r="AE24" s="1"/>
    </row>
    <row r="25" spans="1:31" ht="76.5">
      <c r="A25" s="18" t="s">
        <v>1698</v>
      </c>
      <c r="B25" s="18"/>
      <c r="E25" s="45"/>
      <c r="F25" s="45"/>
      <c r="G25" s="27"/>
      <c r="H25" s="3"/>
      <c r="I25" s="3"/>
      <c r="J25" s="3"/>
      <c r="K25" s="7"/>
      <c r="L25" s="13">
        <v>0.5</v>
      </c>
      <c r="M25" s="7"/>
      <c r="N25" s="7"/>
      <c r="O25" s="7"/>
      <c r="P25" s="7"/>
      <c r="Q25" s="7"/>
      <c r="R25" s="7"/>
      <c r="S25" s="47"/>
      <c r="T25" s="7"/>
      <c r="U25" s="7"/>
      <c r="V25" s="7"/>
      <c r="W25" s="50">
        <v>38</v>
      </c>
      <c r="X25" s="50"/>
      <c r="Y25" s="50"/>
      <c r="Z25" s="44" t="s">
        <v>240</v>
      </c>
      <c r="AA25" s="7"/>
      <c r="AB25" s="7"/>
      <c r="AC25" s="7"/>
      <c r="AD25" s="38" t="s">
        <v>1343</v>
      </c>
      <c r="AE25" s="1"/>
    </row>
    <row r="26" spans="1:31" ht="25.5">
      <c r="A26" s="18" t="s">
        <v>634</v>
      </c>
      <c r="B26" s="18"/>
      <c r="E26" s="9"/>
      <c r="F26" s="9"/>
      <c r="G26" s="3"/>
      <c r="H26" s="3"/>
      <c r="I26" s="9"/>
      <c r="J26" s="9"/>
      <c r="K26" s="3"/>
      <c r="L26" s="13">
        <v>0.5</v>
      </c>
      <c r="M26" s="45"/>
      <c r="N26" s="45"/>
      <c r="O26" s="45"/>
      <c r="P26" s="45"/>
      <c r="Q26" s="45"/>
      <c r="R26" s="45"/>
      <c r="S26" s="44"/>
      <c r="T26" s="45"/>
      <c r="U26" s="45"/>
      <c r="V26" s="45"/>
      <c r="W26" s="47">
        <v>40</v>
      </c>
      <c r="X26" s="47"/>
      <c r="Y26" s="47"/>
      <c r="Z26" s="45" t="s">
        <v>240</v>
      </c>
      <c r="AA26" s="45"/>
      <c r="AB26" s="45"/>
      <c r="AC26" s="45"/>
      <c r="AD26" s="38" t="s">
        <v>1098</v>
      </c>
      <c r="AE26" s="1"/>
    </row>
    <row r="27" spans="1:31" ht="25.5">
      <c r="A27" s="18" t="s">
        <v>1388</v>
      </c>
      <c r="B27" s="18"/>
      <c r="E27" s="7"/>
      <c r="F27" s="7"/>
      <c r="G27" s="7"/>
      <c r="H27" s="9"/>
      <c r="I27" s="7"/>
      <c r="J27" s="7"/>
      <c r="K27" s="3"/>
      <c r="L27" s="29">
        <v>0.5</v>
      </c>
      <c r="M27" s="18"/>
      <c r="N27" s="18"/>
      <c r="O27" s="18"/>
      <c r="P27" s="18"/>
      <c r="Q27" s="18"/>
      <c r="R27" s="18"/>
      <c r="S27" s="7"/>
      <c r="T27" s="18"/>
      <c r="U27" s="18"/>
      <c r="V27" s="18"/>
      <c r="W27" s="7">
        <v>40</v>
      </c>
      <c r="X27" s="47"/>
      <c r="Y27" s="47"/>
      <c r="Z27" s="45" t="s">
        <v>240</v>
      </c>
      <c r="AA27" s="18"/>
      <c r="AB27" s="18"/>
      <c r="AC27" s="18"/>
      <c r="AD27" s="38" t="s">
        <v>221</v>
      </c>
      <c r="AE27" s="1"/>
    </row>
    <row r="28" spans="1:31" ht="25.5">
      <c r="A28" s="18" t="s">
        <v>425</v>
      </c>
      <c r="B28" s="18"/>
      <c r="E28" s="9"/>
      <c r="F28" s="9"/>
      <c r="G28" s="3"/>
      <c r="H28" s="3"/>
      <c r="I28" s="9"/>
      <c r="J28" s="9"/>
      <c r="K28" s="9"/>
      <c r="L28" s="15">
        <v>0.5</v>
      </c>
      <c r="M28" s="7"/>
      <c r="N28" s="7"/>
      <c r="O28" s="7"/>
      <c r="P28" s="7"/>
      <c r="Q28" s="7"/>
      <c r="R28" s="7"/>
      <c r="S28" s="18"/>
      <c r="T28" s="7"/>
      <c r="U28" s="7"/>
      <c r="V28" s="7"/>
      <c r="W28" s="7">
        <v>40</v>
      </c>
      <c r="X28" s="50"/>
      <c r="Y28" s="50"/>
      <c r="Z28" s="7" t="s">
        <v>240</v>
      </c>
      <c r="AA28" s="7"/>
      <c r="AB28" s="7"/>
      <c r="AC28" s="7"/>
      <c r="AD28" s="38" t="s">
        <v>1306</v>
      </c>
      <c r="AE28" s="110"/>
    </row>
    <row r="29" spans="1:31" ht="51">
      <c r="A29" s="45" t="s">
        <v>1129</v>
      </c>
      <c r="B29" s="45"/>
      <c r="E29" s="7"/>
      <c r="F29" s="7"/>
      <c r="G29" s="3"/>
      <c r="H29" s="9"/>
      <c r="I29" s="7"/>
      <c r="J29" s="7"/>
      <c r="K29" s="7"/>
      <c r="L29" s="13">
        <v>0.6</v>
      </c>
      <c r="M29" s="7"/>
      <c r="N29" s="7"/>
      <c r="O29" s="7"/>
      <c r="P29" s="7"/>
      <c r="Q29" s="7"/>
      <c r="R29" s="7"/>
      <c r="S29" s="18"/>
      <c r="T29" s="7"/>
      <c r="U29" s="7"/>
      <c r="V29" s="7"/>
      <c r="W29" s="47">
        <v>40</v>
      </c>
      <c r="X29" s="50"/>
      <c r="Y29" s="50"/>
      <c r="Z29" s="45" t="s">
        <v>240</v>
      </c>
      <c r="AA29" s="7"/>
      <c r="AB29" s="7"/>
      <c r="AC29" s="7"/>
      <c r="AD29" s="38" t="s">
        <v>1605</v>
      </c>
      <c r="AE29" s="1"/>
    </row>
    <row r="30" spans="1:31" ht="25.5">
      <c r="A30" s="45" t="s">
        <v>1115</v>
      </c>
      <c r="B30" s="45"/>
      <c r="E30" s="45"/>
      <c r="F30" s="45"/>
      <c r="G30" s="7"/>
      <c r="H30" s="7"/>
      <c r="I30" s="129"/>
      <c r="J30" s="129"/>
      <c r="K30" s="9"/>
      <c r="L30" s="14">
        <v>0.6</v>
      </c>
      <c r="M30" s="18"/>
      <c r="N30" s="18"/>
      <c r="O30" s="18"/>
      <c r="P30" s="18"/>
      <c r="Q30" s="18"/>
      <c r="R30" s="18"/>
      <c r="S30" s="45"/>
      <c r="T30" s="18"/>
      <c r="U30" s="18"/>
      <c r="V30" s="18"/>
      <c r="W30" s="50">
        <v>40</v>
      </c>
      <c r="X30" s="98"/>
      <c r="Y30" s="98"/>
      <c r="Z30" s="18" t="s">
        <v>240</v>
      </c>
      <c r="AA30" s="18"/>
      <c r="AB30" s="18"/>
      <c r="AC30" s="18"/>
      <c r="AD30" s="38" t="s">
        <v>418</v>
      </c>
      <c r="AE30" s="110"/>
    </row>
    <row r="31" spans="1:31" ht="51">
      <c r="A31" s="18" t="s">
        <v>745</v>
      </c>
      <c r="B31" s="18"/>
      <c r="C31" s="45"/>
      <c r="D31" s="7"/>
      <c r="E31" s="9"/>
      <c r="F31" s="9"/>
      <c r="G31" s="3"/>
      <c r="H31" s="9"/>
      <c r="I31" s="9"/>
      <c r="J31" s="9"/>
      <c r="K31" s="7"/>
      <c r="L31" s="15">
        <v>0.6</v>
      </c>
      <c r="M31" s="7"/>
      <c r="N31" s="7"/>
      <c r="O31" s="7"/>
      <c r="P31" s="7"/>
      <c r="Q31" s="7"/>
      <c r="R31" s="7"/>
      <c r="S31" s="18"/>
      <c r="T31" s="7"/>
      <c r="U31" s="7"/>
      <c r="V31" s="7"/>
      <c r="W31" s="50">
        <v>40</v>
      </c>
      <c r="X31" s="7"/>
      <c r="Y31" s="7"/>
      <c r="Z31" s="7" t="s">
        <v>240</v>
      </c>
      <c r="AA31" s="7"/>
      <c r="AB31" s="7"/>
      <c r="AC31" s="7"/>
      <c r="AD31" s="38" t="s">
        <v>638</v>
      </c>
      <c r="AE31" s="1"/>
    </row>
    <row r="32" spans="1:31" ht="25.5">
      <c r="A32" s="45" t="s">
        <v>683</v>
      </c>
      <c r="B32" s="45"/>
      <c r="E32" s="3"/>
      <c r="F32" s="3"/>
      <c r="G32" s="9"/>
      <c r="H32" s="9"/>
      <c r="I32" s="3"/>
      <c r="J32" s="3"/>
      <c r="K32" s="129"/>
      <c r="L32" s="13">
        <v>0.6</v>
      </c>
      <c r="M32" s="45"/>
      <c r="N32" s="45"/>
      <c r="O32" s="45"/>
      <c r="P32" s="45"/>
      <c r="Q32" s="45"/>
      <c r="R32" s="45"/>
      <c r="S32" s="18"/>
      <c r="T32" s="45"/>
      <c r="U32" s="45"/>
      <c r="V32" s="45"/>
      <c r="W32" s="47">
        <v>40</v>
      </c>
      <c r="X32" s="45"/>
      <c r="Y32" s="45"/>
      <c r="Z32" s="7" t="s">
        <v>240</v>
      </c>
      <c r="AA32" s="45"/>
      <c r="AB32" s="45"/>
      <c r="AC32" s="45"/>
      <c r="AD32" s="38" t="s">
        <v>1834</v>
      </c>
      <c r="AE32" s="1"/>
    </row>
    <row r="33" spans="1:31">
      <c r="A33" s="18" t="s">
        <v>139</v>
      </c>
      <c r="B33" s="18"/>
      <c r="E33" s="9"/>
      <c r="F33" s="9"/>
      <c r="G33" s="9"/>
      <c r="H33" s="7"/>
      <c r="I33" s="9"/>
      <c r="J33" s="9"/>
      <c r="K33" s="9"/>
      <c r="L33" s="15">
        <v>0.7</v>
      </c>
      <c r="M33" s="7"/>
      <c r="N33" s="7"/>
      <c r="O33" s="7"/>
      <c r="P33" s="7"/>
      <c r="Q33" s="7"/>
      <c r="R33" s="7"/>
      <c r="S33" s="44"/>
      <c r="T33" s="7"/>
      <c r="U33" s="7"/>
      <c r="V33" s="7"/>
      <c r="W33" s="50">
        <f>2009-1968</f>
        <v>41</v>
      </c>
      <c r="X33" s="50"/>
      <c r="Y33" s="50"/>
      <c r="Z33" s="18" t="s">
        <v>240</v>
      </c>
      <c r="AA33" s="7"/>
      <c r="AB33" s="7"/>
      <c r="AC33" s="7"/>
      <c r="AD33" s="7" t="s">
        <v>1645</v>
      </c>
      <c r="AE33" s="1"/>
    </row>
    <row r="34" spans="1:31" ht="25.5">
      <c r="A34" s="18" t="s">
        <v>1285</v>
      </c>
      <c r="B34" s="18"/>
      <c r="E34" s="9"/>
      <c r="F34" s="9"/>
      <c r="G34" s="3"/>
      <c r="H34" s="3"/>
      <c r="I34" s="9"/>
      <c r="J34" s="9"/>
      <c r="K34" s="3"/>
      <c r="L34" s="25">
        <v>0.8</v>
      </c>
      <c r="M34" s="47"/>
      <c r="N34" s="47"/>
      <c r="O34" s="47"/>
      <c r="P34" s="47"/>
      <c r="Q34" s="47"/>
      <c r="R34" s="47"/>
      <c r="S34" s="45"/>
      <c r="T34" s="44"/>
      <c r="U34" s="44"/>
      <c r="V34" s="44"/>
      <c r="W34" s="47">
        <v>41</v>
      </c>
      <c r="X34" s="47"/>
      <c r="Y34" s="47"/>
      <c r="Z34" s="7" t="s">
        <v>240</v>
      </c>
      <c r="AA34" s="44"/>
      <c r="AB34" s="44"/>
      <c r="AC34" s="44"/>
      <c r="AD34" s="45" t="s">
        <v>1775</v>
      </c>
      <c r="AE34" s="1"/>
    </row>
    <row r="35" spans="1:31">
      <c r="A35" s="45" t="s">
        <v>141</v>
      </c>
      <c r="B35" s="45"/>
      <c r="E35" s="3"/>
      <c r="F35" s="3"/>
      <c r="G35" s="9"/>
      <c r="H35" s="129"/>
      <c r="I35" s="3"/>
      <c r="J35" s="3"/>
      <c r="K35" s="9"/>
      <c r="L35" s="25">
        <v>0.9</v>
      </c>
      <c r="M35" s="98"/>
      <c r="N35" s="98"/>
      <c r="O35" s="98"/>
      <c r="P35" s="98"/>
      <c r="Q35" s="98"/>
      <c r="R35" s="98"/>
      <c r="S35" s="7"/>
      <c r="T35" s="46"/>
      <c r="U35" s="46"/>
      <c r="V35" s="46"/>
      <c r="W35" s="47">
        <v>41</v>
      </c>
      <c r="X35" s="98"/>
      <c r="Y35" s="98"/>
      <c r="Z35" s="45" t="s">
        <v>240</v>
      </c>
      <c r="AA35" s="46"/>
      <c r="AB35" s="46"/>
      <c r="AC35" s="46"/>
      <c r="AD35" s="7" t="s">
        <v>1231</v>
      </c>
      <c r="AE35" s="1"/>
    </row>
    <row r="36" spans="1:31">
      <c r="A36" s="148" t="s">
        <v>1659</v>
      </c>
      <c r="B36" s="148"/>
      <c r="E36" s="45"/>
      <c r="F36" s="45"/>
      <c r="G36" s="3"/>
      <c r="H36" s="3"/>
      <c r="I36" s="9"/>
      <c r="J36" s="9"/>
      <c r="K36" s="9"/>
      <c r="L36" s="15">
        <v>0.9</v>
      </c>
      <c r="M36" s="18"/>
      <c r="N36" s="18"/>
      <c r="O36" s="18"/>
      <c r="P36" s="18"/>
      <c r="Q36" s="18"/>
      <c r="R36" s="18"/>
      <c r="S36" s="44"/>
      <c r="T36" s="18"/>
      <c r="U36" s="18"/>
      <c r="V36" s="18"/>
      <c r="W36" s="98">
        <v>41</v>
      </c>
      <c r="X36" s="98"/>
      <c r="Y36" s="98"/>
      <c r="Z36" s="7" t="s">
        <v>240</v>
      </c>
      <c r="AA36" s="18"/>
      <c r="AB36" s="18"/>
      <c r="AC36" s="18"/>
      <c r="AD36" s="38" t="s">
        <v>1242</v>
      </c>
      <c r="AE36" s="1"/>
    </row>
    <row r="37" spans="1:31">
      <c r="A37" s="45" t="s">
        <v>1132</v>
      </c>
      <c r="B37" s="45"/>
      <c r="E37" s="7"/>
      <c r="F37" s="7"/>
      <c r="G37" s="3"/>
      <c r="H37" s="3"/>
      <c r="I37" s="7"/>
      <c r="J37" s="7"/>
      <c r="K37" s="3"/>
      <c r="L37" s="13">
        <v>1</v>
      </c>
      <c r="M37" s="45"/>
      <c r="N37" s="45"/>
      <c r="O37" s="45"/>
      <c r="P37" s="45"/>
      <c r="Q37" s="45"/>
      <c r="R37" s="45"/>
      <c r="S37" s="44"/>
      <c r="T37" s="45"/>
      <c r="U37" s="45"/>
      <c r="V37" s="45"/>
      <c r="W37" s="45">
        <v>42</v>
      </c>
      <c r="X37" s="45"/>
      <c r="Y37" s="45"/>
      <c r="Z37" s="44" t="s">
        <v>240</v>
      </c>
      <c r="AA37" s="45"/>
      <c r="AB37" s="45"/>
      <c r="AC37" s="45"/>
      <c r="AD37" s="7" t="s">
        <v>1229</v>
      </c>
      <c r="AE37" s="1"/>
    </row>
    <row r="38" spans="1:31">
      <c r="A38" s="18" t="s">
        <v>605</v>
      </c>
      <c r="B38" s="18"/>
      <c r="E38" s="9"/>
      <c r="F38" s="9"/>
      <c r="G38" s="9"/>
      <c r="H38" s="3"/>
      <c r="I38" s="9"/>
      <c r="J38" s="9"/>
      <c r="K38" s="9"/>
      <c r="L38" s="25">
        <v>1</v>
      </c>
      <c r="M38" s="7"/>
      <c r="N38" s="7"/>
      <c r="O38" s="7"/>
      <c r="P38" s="7"/>
      <c r="Q38" s="7"/>
      <c r="R38" s="7"/>
      <c r="S38" s="44"/>
      <c r="T38" s="7"/>
      <c r="U38" s="7"/>
      <c r="V38" s="7"/>
      <c r="W38" s="98">
        <v>42</v>
      </c>
      <c r="X38" s="50"/>
      <c r="Y38" s="50"/>
      <c r="Z38" s="46" t="s">
        <v>240</v>
      </c>
      <c r="AA38" s="7"/>
      <c r="AB38" s="7"/>
      <c r="AC38" s="7"/>
      <c r="AD38" s="7" t="s">
        <v>1229</v>
      </c>
      <c r="AE38" s="110"/>
    </row>
    <row r="39" spans="1:31" ht="25.5">
      <c r="A39" s="45" t="s">
        <v>1255</v>
      </c>
      <c r="B39" s="45"/>
      <c r="C39" s="3"/>
      <c r="D39" s="9"/>
      <c r="E39" s="45"/>
      <c r="F39" s="45"/>
      <c r="G39" s="7"/>
      <c r="H39" s="3"/>
      <c r="I39" s="3"/>
      <c r="J39" s="3"/>
      <c r="K39" s="7"/>
      <c r="L39" s="13">
        <v>1</v>
      </c>
      <c r="M39" s="7"/>
      <c r="N39" s="7"/>
      <c r="O39" s="7"/>
      <c r="P39" s="7"/>
      <c r="Q39" s="7"/>
      <c r="R39" s="7"/>
      <c r="S39" s="7"/>
      <c r="T39" s="7"/>
      <c r="U39" s="7"/>
      <c r="V39" s="7"/>
      <c r="W39" s="98">
        <v>42</v>
      </c>
      <c r="X39" s="7"/>
      <c r="Y39" s="7"/>
      <c r="Z39" s="18" t="s">
        <v>240</v>
      </c>
      <c r="AA39" s="7"/>
      <c r="AB39" s="7"/>
      <c r="AC39" s="7"/>
      <c r="AD39" s="38" t="s">
        <v>1229</v>
      </c>
      <c r="AE39" s="1"/>
    </row>
    <row r="40" spans="1:31" ht="25.5">
      <c r="A40" s="18" t="s">
        <v>462</v>
      </c>
      <c r="B40" s="18"/>
      <c r="C40" s="45"/>
      <c r="D40" s="7"/>
      <c r="E40" s="9"/>
      <c r="F40" s="9"/>
      <c r="G40" s="7"/>
      <c r="H40" s="9"/>
      <c r="I40" s="9"/>
      <c r="J40" s="9"/>
      <c r="K40" s="9"/>
      <c r="L40" s="13">
        <v>1</v>
      </c>
      <c r="M40" s="7"/>
      <c r="N40" s="7"/>
      <c r="O40" s="7"/>
      <c r="P40" s="7"/>
      <c r="Q40" s="7"/>
      <c r="R40" s="7"/>
      <c r="S40" s="7"/>
      <c r="T40" s="7"/>
      <c r="U40" s="7"/>
      <c r="V40" s="7"/>
      <c r="W40" s="50">
        <v>42</v>
      </c>
      <c r="X40" s="7"/>
      <c r="Y40" s="7"/>
      <c r="Z40" s="45" t="s">
        <v>240</v>
      </c>
      <c r="AA40" s="7"/>
      <c r="AB40" s="7"/>
      <c r="AC40" s="7"/>
      <c r="AD40" s="38" t="s">
        <v>1229</v>
      </c>
      <c r="AE40" s="1"/>
    </row>
    <row r="41" spans="1:31">
      <c r="A41" s="18" t="s">
        <v>1206</v>
      </c>
      <c r="B41" s="18"/>
      <c r="C41" s="45"/>
      <c r="D41" s="9"/>
      <c r="E41" s="9"/>
      <c r="F41" s="9"/>
      <c r="G41" s="3"/>
      <c r="H41" s="9"/>
      <c r="I41" s="9"/>
      <c r="J41" s="9"/>
      <c r="K41" s="3"/>
      <c r="L41" s="43">
        <v>1</v>
      </c>
      <c r="M41" s="45"/>
      <c r="N41" s="45"/>
      <c r="O41" s="45"/>
      <c r="P41" s="45"/>
      <c r="Q41" s="45"/>
      <c r="R41" s="45"/>
      <c r="S41" s="7"/>
      <c r="T41" s="45"/>
      <c r="U41" s="45"/>
      <c r="V41" s="45"/>
      <c r="W41" s="45">
        <f>95-52</f>
        <v>43</v>
      </c>
      <c r="X41" s="45"/>
      <c r="Y41" s="45"/>
      <c r="Z41" s="7" t="s">
        <v>240</v>
      </c>
      <c r="AA41" s="45"/>
      <c r="AB41" s="45"/>
      <c r="AC41" s="45"/>
      <c r="AD41" s="38" t="s">
        <v>1229</v>
      </c>
      <c r="AE41" s="1"/>
    </row>
    <row r="42" spans="1:31">
      <c r="A42" s="45" t="s">
        <v>1247</v>
      </c>
      <c r="B42" s="45"/>
      <c r="C42" s="93"/>
      <c r="D42" s="3"/>
      <c r="E42" s="45"/>
      <c r="F42" s="45"/>
      <c r="G42" s="3"/>
      <c r="H42" s="9"/>
      <c r="I42" s="3"/>
      <c r="J42" s="3"/>
      <c r="K42" s="9"/>
      <c r="L42" s="14">
        <v>1</v>
      </c>
      <c r="M42" s="18"/>
      <c r="N42" s="18"/>
      <c r="O42" s="18"/>
      <c r="P42" s="18"/>
      <c r="Q42" s="18"/>
      <c r="R42" s="18"/>
      <c r="S42" s="7"/>
      <c r="T42" s="18"/>
      <c r="U42" s="18"/>
      <c r="V42" s="18"/>
      <c r="W42" s="98">
        <f>96-53</f>
        <v>43</v>
      </c>
      <c r="X42" s="98"/>
      <c r="Y42" s="98"/>
      <c r="Z42" s="7" t="s">
        <v>240</v>
      </c>
      <c r="AA42" s="45"/>
      <c r="AB42" s="45"/>
      <c r="AC42" s="45"/>
      <c r="AD42" s="38" t="s">
        <v>428</v>
      </c>
      <c r="AE42" s="1"/>
    </row>
    <row r="43" spans="1:31" ht="25.5">
      <c r="A43" s="18" t="s">
        <v>142</v>
      </c>
      <c r="B43" s="18"/>
      <c r="C43" s="3"/>
      <c r="D43" s="9"/>
      <c r="E43" s="9"/>
      <c r="F43" s="9"/>
      <c r="G43" s="9"/>
      <c r="H43" s="9"/>
      <c r="I43" s="9"/>
      <c r="J43" s="9"/>
      <c r="K43" s="9"/>
      <c r="L43" s="29">
        <v>1</v>
      </c>
      <c r="M43" s="7"/>
      <c r="N43" s="7"/>
      <c r="O43" s="7"/>
      <c r="P43" s="7"/>
      <c r="Q43" s="7"/>
      <c r="R43" s="7"/>
      <c r="S43" s="7"/>
      <c r="T43" s="7"/>
      <c r="U43" s="7"/>
      <c r="V43" s="7"/>
      <c r="W43" s="47">
        <v>43</v>
      </c>
      <c r="X43" s="7"/>
      <c r="Y43" s="7"/>
      <c r="Z43" s="7" t="s">
        <v>240</v>
      </c>
      <c r="AA43" s="7"/>
      <c r="AB43" s="7"/>
      <c r="AC43" s="7"/>
      <c r="AD43" s="38" t="s">
        <v>428</v>
      </c>
      <c r="AE43" s="1"/>
    </row>
    <row r="44" spans="1:31" ht="38.25">
      <c r="A44" s="45" t="s">
        <v>311</v>
      </c>
      <c r="B44" s="45"/>
      <c r="C44" s="9"/>
      <c r="D44" s="9"/>
      <c r="E44" s="3"/>
      <c r="F44" s="3"/>
      <c r="G44" s="9"/>
      <c r="H44" s="3"/>
      <c r="I44" s="3"/>
      <c r="J44" s="3"/>
      <c r="K44" s="3"/>
      <c r="L44" s="15">
        <v>1.1000000000000001</v>
      </c>
      <c r="M44" s="47"/>
      <c r="N44" s="47"/>
      <c r="O44" s="47"/>
      <c r="P44" s="47"/>
      <c r="Q44" s="47"/>
      <c r="R44" s="47"/>
      <c r="S44" s="7"/>
      <c r="T44" s="44"/>
      <c r="U44" s="44"/>
      <c r="V44" s="44"/>
      <c r="W44" s="50">
        <f>99-56</f>
        <v>43</v>
      </c>
      <c r="X44" s="62"/>
      <c r="Y44" s="62"/>
      <c r="Z44" s="45" t="s">
        <v>240</v>
      </c>
      <c r="AA44" s="56"/>
      <c r="AB44" s="56"/>
      <c r="AC44" s="56"/>
      <c r="AD44" s="38" t="s">
        <v>1649</v>
      </c>
      <c r="AE44" s="1"/>
    </row>
    <row r="45" spans="1:31" ht="38.25">
      <c r="A45" s="45" t="s">
        <v>1420</v>
      </c>
      <c r="B45" s="45"/>
      <c r="C45" s="45"/>
      <c r="D45" s="3"/>
      <c r="E45" s="3"/>
      <c r="F45" s="3"/>
      <c r="G45" s="3"/>
      <c r="H45" s="3"/>
      <c r="I45" s="3"/>
      <c r="J45" s="3"/>
      <c r="K45" s="9"/>
      <c r="L45" s="25">
        <v>1.2</v>
      </c>
      <c r="M45" s="7"/>
      <c r="N45" s="7"/>
      <c r="O45" s="7"/>
      <c r="P45" s="7"/>
      <c r="Q45" s="7"/>
      <c r="R45" s="7"/>
      <c r="S45" s="7"/>
      <c r="T45" s="7"/>
      <c r="U45" s="7"/>
      <c r="V45" s="7"/>
      <c r="W45" s="7">
        <f>81-38</f>
        <v>43</v>
      </c>
      <c r="X45" s="7"/>
      <c r="Y45" s="7"/>
      <c r="Z45" s="45" t="s">
        <v>240</v>
      </c>
      <c r="AA45" s="36"/>
      <c r="AB45" s="36"/>
      <c r="AC45" s="36"/>
      <c r="AD45" s="38" t="s">
        <v>1649</v>
      </c>
      <c r="AE45" s="1"/>
    </row>
    <row r="46" spans="1:31" ht="25.5">
      <c r="A46" s="45" t="s">
        <v>1716</v>
      </c>
      <c r="B46" s="45"/>
      <c r="C46" s="9"/>
      <c r="D46" s="3"/>
      <c r="E46" s="3"/>
      <c r="F46" s="3"/>
      <c r="G46" s="9"/>
      <c r="H46" s="9"/>
      <c r="I46" s="3"/>
      <c r="J46" s="3"/>
      <c r="K46" s="3"/>
      <c r="L46" s="13">
        <v>1.2</v>
      </c>
      <c r="M46" s="47"/>
      <c r="N46" s="47"/>
      <c r="O46" s="47"/>
      <c r="P46" s="47"/>
      <c r="Q46" s="47"/>
      <c r="R46" s="47"/>
      <c r="S46" s="7"/>
      <c r="T46" s="44"/>
      <c r="U46" s="44"/>
      <c r="V46" s="44"/>
      <c r="W46" s="47">
        <v>43</v>
      </c>
      <c r="X46" s="47"/>
      <c r="Y46" s="47"/>
      <c r="Z46" s="7" t="s">
        <v>240</v>
      </c>
      <c r="AA46" s="44"/>
      <c r="AB46" s="44"/>
      <c r="AC46" s="44"/>
      <c r="AD46" s="38" t="s">
        <v>1270</v>
      </c>
      <c r="AE46" s="1"/>
    </row>
    <row r="47" spans="1:31">
      <c r="A47" s="18" t="s">
        <v>136</v>
      </c>
      <c r="B47" s="18"/>
      <c r="C47" s="9"/>
      <c r="D47" s="3"/>
      <c r="E47" s="52"/>
      <c r="F47" s="52"/>
      <c r="G47" s="3"/>
      <c r="H47" s="3"/>
      <c r="I47" s="9"/>
      <c r="J47" s="9"/>
      <c r="K47" s="3"/>
      <c r="L47" s="13">
        <v>1.2</v>
      </c>
      <c r="M47" s="47"/>
      <c r="N47" s="47"/>
      <c r="O47" s="47"/>
      <c r="P47" s="47"/>
      <c r="Q47" s="47"/>
      <c r="R47" s="47"/>
      <c r="S47" s="18"/>
      <c r="T47" s="239"/>
      <c r="U47" s="239"/>
      <c r="V47" s="239"/>
      <c r="W47" s="225">
        <f>95-52</f>
        <v>43</v>
      </c>
      <c r="X47" s="225"/>
      <c r="Y47" s="225"/>
      <c r="Z47" s="56" t="s">
        <v>240</v>
      </c>
      <c r="AA47" s="44"/>
      <c r="AB47" s="44"/>
      <c r="AC47" s="44"/>
      <c r="AD47" s="7" t="s">
        <v>1007</v>
      </c>
      <c r="AE47" s="1"/>
    </row>
    <row r="48" spans="1:31" ht="25.5">
      <c r="A48" s="62" t="s">
        <v>200</v>
      </c>
      <c r="B48" s="62"/>
      <c r="C48" s="9"/>
      <c r="D48" s="9"/>
      <c r="E48" s="3"/>
      <c r="F48" s="3"/>
      <c r="G48" s="9"/>
      <c r="H48" s="9"/>
      <c r="I48" s="3"/>
      <c r="J48" s="3"/>
      <c r="K48" s="3"/>
      <c r="L48" s="13">
        <v>1.2</v>
      </c>
      <c r="M48" s="47"/>
      <c r="N48" s="47"/>
      <c r="O48" s="47"/>
      <c r="P48" s="47"/>
      <c r="Q48" s="47"/>
      <c r="R48" s="47"/>
      <c r="S48" s="7"/>
      <c r="T48" s="44"/>
      <c r="U48" s="44"/>
      <c r="V48" s="44"/>
      <c r="W48" s="47">
        <v>44</v>
      </c>
      <c r="X48" s="47"/>
      <c r="Y48" s="47"/>
      <c r="Z48" s="36" t="s">
        <v>240</v>
      </c>
      <c r="AA48" s="44"/>
      <c r="AB48" s="44"/>
      <c r="AC48" s="44"/>
      <c r="AD48" s="45" t="s">
        <v>1007</v>
      </c>
      <c r="AE48" s="1"/>
    </row>
    <row r="49" spans="1:31" ht="25.5">
      <c r="A49" s="18" t="s">
        <v>1697</v>
      </c>
      <c r="B49" s="18"/>
      <c r="C49" s="45"/>
      <c r="D49" s="9"/>
      <c r="E49" s="9"/>
      <c r="F49" s="9"/>
      <c r="G49" s="52"/>
      <c r="H49" s="52"/>
      <c r="I49" s="9"/>
      <c r="J49" s="9"/>
      <c r="K49" s="9"/>
      <c r="L49" s="25">
        <v>1.25</v>
      </c>
      <c r="M49" s="18"/>
      <c r="N49" s="18"/>
      <c r="O49" s="18"/>
      <c r="P49" s="18"/>
      <c r="Q49" s="18"/>
      <c r="R49" s="18"/>
      <c r="S49" s="7"/>
      <c r="T49" s="18"/>
      <c r="U49" s="18"/>
      <c r="V49" s="18"/>
      <c r="W49" s="45">
        <v>44</v>
      </c>
      <c r="X49" s="98"/>
      <c r="Y49" s="98"/>
      <c r="Z49" s="44" t="s">
        <v>240</v>
      </c>
      <c r="AA49" s="18"/>
      <c r="AB49" s="18"/>
      <c r="AC49" s="18"/>
      <c r="AD49" s="7" t="s">
        <v>755</v>
      </c>
      <c r="AE49" s="1"/>
    </row>
    <row r="50" spans="1:31" ht="25.5">
      <c r="A50" s="18" t="s">
        <v>1700</v>
      </c>
      <c r="B50" s="18"/>
      <c r="C50" s="3"/>
      <c r="D50" s="9"/>
      <c r="E50" s="7"/>
      <c r="F50" s="7"/>
      <c r="G50" s="3"/>
      <c r="H50" s="3"/>
      <c r="I50" s="7"/>
      <c r="J50" s="7"/>
      <c r="K50" s="3"/>
      <c r="L50" s="13">
        <v>1.25</v>
      </c>
      <c r="M50" s="47"/>
      <c r="N50" s="47"/>
      <c r="O50" s="47"/>
      <c r="P50" s="47"/>
      <c r="Q50" s="47"/>
      <c r="R50" s="47"/>
      <c r="S50" s="7"/>
      <c r="T50" s="44"/>
      <c r="U50" s="44"/>
      <c r="V50" s="44"/>
      <c r="W50" s="47">
        <v>44</v>
      </c>
      <c r="X50" s="37"/>
      <c r="Y50" s="37"/>
      <c r="Z50" s="44" t="s">
        <v>240</v>
      </c>
      <c r="AA50" s="38"/>
      <c r="AB50" s="38"/>
      <c r="AC50" s="38"/>
      <c r="AD50" s="7" t="s">
        <v>1672</v>
      </c>
      <c r="AE50" s="1"/>
    </row>
    <row r="51" spans="1:31" ht="25.5">
      <c r="A51" s="45" t="s">
        <v>658</v>
      </c>
      <c r="B51" s="45"/>
      <c r="E51" s="9"/>
      <c r="F51" s="9"/>
      <c r="G51" s="3"/>
      <c r="H51" s="3"/>
      <c r="I51" s="9"/>
      <c r="J51" s="9"/>
      <c r="K51" s="9"/>
      <c r="L51" s="25">
        <v>1.25</v>
      </c>
      <c r="M51" s="18"/>
      <c r="N51" s="18"/>
      <c r="O51" s="18"/>
      <c r="P51" s="18"/>
      <c r="Q51" s="18"/>
      <c r="R51" s="18"/>
      <c r="S51" s="46"/>
      <c r="T51" s="18"/>
      <c r="U51" s="18"/>
      <c r="V51" s="18"/>
      <c r="W51" s="50">
        <v>44</v>
      </c>
      <c r="X51" s="98"/>
      <c r="Y51" s="98"/>
      <c r="Z51" s="44" t="s">
        <v>240</v>
      </c>
      <c r="AA51" s="18"/>
      <c r="AB51" s="18"/>
      <c r="AC51" s="18"/>
      <c r="AD51" s="38" t="s">
        <v>1663</v>
      </c>
      <c r="AE51" s="110"/>
    </row>
    <row r="52" spans="1:31">
      <c r="A52" s="45" t="s">
        <v>838</v>
      </c>
      <c r="B52" s="45"/>
      <c r="E52" s="45"/>
      <c r="F52" s="45"/>
      <c r="G52" s="9"/>
      <c r="H52" s="9"/>
      <c r="I52" s="9"/>
      <c r="J52" s="9"/>
      <c r="K52" s="7"/>
      <c r="L52" s="15">
        <v>1.3</v>
      </c>
      <c r="M52" s="7"/>
      <c r="N52" s="7"/>
      <c r="O52" s="7"/>
      <c r="P52" s="7"/>
      <c r="Q52" s="7"/>
      <c r="R52" s="7"/>
      <c r="S52" s="44"/>
      <c r="T52" s="7"/>
      <c r="U52" s="7"/>
      <c r="V52" s="7"/>
      <c r="W52" s="7">
        <f>2009-1965</f>
        <v>44</v>
      </c>
      <c r="X52" s="50"/>
      <c r="Y52" s="50"/>
      <c r="Z52" s="18" t="s">
        <v>240</v>
      </c>
      <c r="AA52" s="7"/>
      <c r="AB52" s="7"/>
      <c r="AC52" s="7"/>
      <c r="AD52" s="38" t="s">
        <v>746</v>
      </c>
      <c r="AE52" s="110"/>
    </row>
    <row r="53" spans="1:31" ht="25.5">
      <c r="A53" s="45" t="s">
        <v>1126</v>
      </c>
      <c r="B53" s="45"/>
      <c r="E53" s="7"/>
      <c r="F53" s="7"/>
      <c r="G53" s="9"/>
      <c r="H53" s="9"/>
      <c r="I53" s="7"/>
      <c r="J53" s="7"/>
      <c r="K53" s="9"/>
      <c r="L53" s="13">
        <v>1.3</v>
      </c>
      <c r="M53" s="98"/>
      <c r="N53" s="98"/>
      <c r="O53" s="98"/>
      <c r="P53" s="98"/>
      <c r="Q53" s="98"/>
      <c r="R53" s="98"/>
      <c r="S53" s="130"/>
      <c r="T53" s="46"/>
      <c r="U53" s="46"/>
      <c r="V53" s="46"/>
      <c r="W53" s="7">
        <v>45</v>
      </c>
      <c r="X53" s="98"/>
      <c r="Y53" s="98"/>
      <c r="Z53" s="38" t="s">
        <v>240</v>
      </c>
      <c r="AA53" s="46"/>
      <c r="AB53" s="46"/>
      <c r="AC53" s="46"/>
      <c r="AD53" s="38" t="s">
        <v>746</v>
      </c>
      <c r="AE53" s="226"/>
    </row>
    <row r="54" spans="1:31" ht="25.5">
      <c r="A54" s="45" t="s">
        <v>78</v>
      </c>
      <c r="B54" s="45"/>
      <c r="E54" s="3"/>
      <c r="F54" s="3"/>
      <c r="G54" s="9"/>
      <c r="H54" s="9"/>
      <c r="I54" s="3"/>
      <c r="J54" s="3"/>
      <c r="K54" s="9"/>
      <c r="L54" s="15">
        <v>1.4</v>
      </c>
      <c r="M54" s="98"/>
      <c r="N54" s="98"/>
      <c r="O54" s="98"/>
      <c r="P54" s="98"/>
      <c r="Q54" s="98"/>
      <c r="R54" s="98"/>
      <c r="S54" s="45"/>
      <c r="T54" s="46"/>
      <c r="U54" s="46"/>
      <c r="V54" s="46"/>
      <c r="W54" s="7">
        <v>45</v>
      </c>
      <c r="X54" s="98"/>
      <c r="Y54" s="98"/>
      <c r="Z54" s="46" t="s">
        <v>240</v>
      </c>
      <c r="AA54" s="46"/>
      <c r="AB54" s="46"/>
      <c r="AC54" s="46"/>
      <c r="AD54" s="7" t="s">
        <v>1681</v>
      </c>
      <c r="AE54" s="1"/>
    </row>
    <row r="55" spans="1:31" ht="25.5">
      <c r="A55" s="130" t="s">
        <v>244</v>
      </c>
      <c r="B55" s="130"/>
      <c r="E55" s="129"/>
      <c r="F55" s="129"/>
      <c r="G55" s="9"/>
      <c r="H55" s="3"/>
      <c r="I55" s="129"/>
      <c r="J55" s="129"/>
      <c r="K55" s="7"/>
      <c r="L55" s="13">
        <v>1.5</v>
      </c>
      <c r="M55" s="47"/>
      <c r="N55" s="47"/>
      <c r="O55" s="47"/>
      <c r="P55" s="47"/>
      <c r="Q55" s="47"/>
      <c r="R55" s="47"/>
      <c r="S55" s="18"/>
      <c r="T55" s="44"/>
      <c r="U55" s="44"/>
      <c r="V55" s="44"/>
      <c r="W55" s="47">
        <f>2007-1962</f>
        <v>45</v>
      </c>
      <c r="X55" s="47"/>
      <c r="Y55" s="47"/>
      <c r="Z55" s="46" t="s">
        <v>240</v>
      </c>
      <c r="AA55" s="44"/>
      <c r="AB55" s="44"/>
      <c r="AC55" s="44"/>
      <c r="AD55" s="38" t="s">
        <v>1333</v>
      </c>
      <c r="AE55" s="1"/>
    </row>
    <row r="56" spans="1:31" ht="25.5">
      <c r="A56" s="45" t="s">
        <v>312</v>
      </c>
      <c r="B56" s="45"/>
      <c r="E56" s="3"/>
      <c r="F56" s="3"/>
      <c r="G56" s="7"/>
      <c r="H56" s="9"/>
      <c r="I56" s="3"/>
      <c r="J56" s="3"/>
      <c r="K56" s="3"/>
      <c r="L56" s="13">
        <v>1.5</v>
      </c>
      <c r="M56" s="47"/>
      <c r="N56" s="47"/>
      <c r="O56" s="47"/>
      <c r="P56" s="47"/>
      <c r="Q56" s="47"/>
      <c r="R56" s="47"/>
      <c r="S56" s="44"/>
      <c r="T56" s="44"/>
      <c r="U56" s="44"/>
      <c r="V56" s="44"/>
      <c r="W56" s="47">
        <v>45</v>
      </c>
      <c r="X56" s="47"/>
      <c r="Y56" s="47"/>
      <c r="Z56" s="44" t="s">
        <v>240</v>
      </c>
      <c r="AA56" s="44"/>
      <c r="AB56" s="44"/>
      <c r="AC56" s="44"/>
      <c r="AD56" s="38" t="s">
        <v>466</v>
      </c>
      <c r="AE56" s="1"/>
    </row>
    <row r="57" spans="1:31" ht="25.5">
      <c r="A57" s="45" t="s">
        <v>1687</v>
      </c>
      <c r="B57" s="45"/>
      <c r="E57" s="3"/>
      <c r="F57" s="3"/>
      <c r="G57" s="3"/>
      <c r="H57" s="7"/>
      <c r="I57" s="3"/>
      <c r="J57" s="3"/>
      <c r="K57" s="129"/>
      <c r="L57" s="13">
        <v>1.5</v>
      </c>
      <c r="M57" s="7"/>
      <c r="N57" s="7"/>
      <c r="O57" s="7"/>
      <c r="P57" s="7"/>
      <c r="Q57" s="7"/>
      <c r="R57" s="7"/>
      <c r="S57" s="44"/>
      <c r="T57" s="7"/>
      <c r="U57" s="7"/>
      <c r="V57" s="7"/>
      <c r="W57" s="47">
        <v>45</v>
      </c>
      <c r="X57" s="7"/>
      <c r="Y57" s="7"/>
      <c r="Z57" s="44" t="s">
        <v>240</v>
      </c>
      <c r="AA57" s="7"/>
      <c r="AB57" s="7"/>
      <c r="AC57" s="7"/>
      <c r="AD57" s="45" t="s">
        <v>1722</v>
      </c>
      <c r="AE57" s="1"/>
    </row>
    <row r="58" spans="1:31" ht="25.5">
      <c r="A58" s="62" t="s">
        <v>1643</v>
      </c>
      <c r="B58" s="62"/>
      <c r="E58" s="3"/>
      <c r="F58" s="3"/>
      <c r="G58" s="9"/>
      <c r="H58" s="3"/>
      <c r="I58" s="3"/>
      <c r="J58" s="3"/>
      <c r="K58" s="3"/>
      <c r="L58" s="13">
        <v>1.5</v>
      </c>
      <c r="M58" s="47"/>
      <c r="N58" s="47"/>
      <c r="O58" s="47"/>
      <c r="P58" s="47"/>
      <c r="Q58" s="47"/>
      <c r="R58" s="47"/>
      <c r="S58" s="18"/>
      <c r="T58" s="44"/>
      <c r="U58" s="44"/>
      <c r="V58" s="44"/>
      <c r="W58" s="50">
        <v>45</v>
      </c>
      <c r="X58" s="47"/>
      <c r="Y58" s="47"/>
      <c r="Z58" s="44" t="s">
        <v>240</v>
      </c>
      <c r="AA58" s="44"/>
      <c r="AB58" s="44"/>
      <c r="AC58" s="44"/>
      <c r="AD58" s="38" t="s">
        <v>215</v>
      </c>
      <c r="AE58" s="1"/>
    </row>
    <row r="59" spans="1:31" ht="25.5">
      <c r="A59" s="45" t="s">
        <v>285</v>
      </c>
      <c r="B59" s="45"/>
      <c r="E59" s="3"/>
      <c r="F59" s="3"/>
      <c r="G59" s="3"/>
      <c r="H59" s="9"/>
      <c r="I59" s="3"/>
      <c r="J59" s="3"/>
      <c r="K59" s="3"/>
      <c r="L59" s="14">
        <v>1.5</v>
      </c>
      <c r="M59" s="47"/>
      <c r="N59" s="47"/>
      <c r="O59" s="47"/>
      <c r="P59" s="47"/>
      <c r="Q59" s="47"/>
      <c r="R59" s="47"/>
      <c r="S59" s="7"/>
      <c r="T59" s="47"/>
      <c r="U59" s="47"/>
      <c r="V59" s="47"/>
      <c r="W59" s="47">
        <f>99-54</f>
        <v>45</v>
      </c>
      <c r="X59" s="47"/>
      <c r="Y59" s="47"/>
      <c r="Z59" s="44" t="s">
        <v>240</v>
      </c>
      <c r="AA59" s="44"/>
      <c r="AB59" s="44"/>
      <c r="AC59" s="44"/>
      <c r="AD59" s="7" t="s">
        <v>782</v>
      </c>
      <c r="AE59" s="1"/>
    </row>
    <row r="60" spans="1:31" ht="25.5">
      <c r="A60" s="18" t="s">
        <v>757</v>
      </c>
      <c r="B60" s="18"/>
      <c r="E60" s="9"/>
      <c r="F60" s="9"/>
      <c r="G60" s="3"/>
      <c r="H60" s="3"/>
      <c r="I60" s="9"/>
      <c r="J60" s="9"/>
      <c r="K60" s="3"/>
      <c r="L60" s="14">
        <v>1.5</v>
      </c>
      <c r="M60" s="47"/>
      <c r="N60" s="47"/>
      <c r="O60" s="47"/>
      <c r="P60" s="47"/>
      <c r="Q60" s="47"/>
      <c r="R60" s="47"/>
      <c r="S60" s="44"/>
      <c r="T60" s="44"/>
      <c r="U60" s="44"/>
      <c r="V60" s="44"/>
      <c r="W60" s="47">
        <v>45</v>
      </c>
      <c r="X60" s="37"/>
      <c r="Y60" s="37"/>
      <c r="Z60" s="44" t="s">
        <v>240</v>
      </c>
      <c r="AA60" s="38"/>
      <c r="AB60" s="38"/>
      <c r="AC60" s="38"/>
      <c r="AD60" s="38" t="s">
        <v>833</v>
      </c>
      <c r="AE60" s="1"/>
    </row>
    <row r="61" spans="1:31" ht="25.5">
      <c r="A61" s="148" t="s">
        <v>788</v>
      </c>
      <c r="B61" s="148"/>
      <c r="E61" s="9"/>
      <c r="F61" s="9"/>
      <c r="G61" s="3"/>
      <c r="H61" s="3"/>
      <c r="I61" s="9"/>
      <c r="J61" s="9"/>
      <c r="K61" s="3"/>
      <c r="L61" s="25">
        <v>1.5</v>
      </c>
      <c r="M61" s="47"/>
      <c r="N61" s="47"/>
      <c r="O61" s="47"/>
      <c r="P61" s="47"/>
      <c r="Q61" s="47"/>
      <c r="R61" s="47"/>
      <c r="S61" s="45"/>
      <c r="T61" s="44"/>
      <c r="U61" s="44"/>
      <c r="V61" s="44"/>
      <c r="W61" s="47">
        <v>45</v>
      </c>
      <c r="X61" s="47"/>
      <c r="Y61" s="47"/>
      <c r="Z61" s="7" t="s">
        <v>240</v>
      </c>
      <c r="AA61" s="44"/>
      <c r="AB61" s="44"/>
      <c r="AC61" s="44"/>
      <c r="AD61" s="38" t="s">
        <v>1324</v>
      </c>
      <c r="AE61" s="110"/>
    </row>
    <row r="62" spans="1:31" ht="51">
      <c r="A62" s="148" t="s">
        <v>1708</v>
      </c>
      <c r="B62" s="148"/>
      <c r="E62" s="9"/>
      <c r="F62" s="9"/>
      <c r="G62" s="52"/>
      <c r="H62" s="3"/>
      <c r="I62" s="9"/>
      <c r="J62" s="9"/>
      <c r="K62" s="9"/>
      <c r="L62" s="25">
        <v>1.5</v>
      </c>
      <c r="M62" s="7"/>
      <c r="N62" s="7"/>
      <c r="O62" s="7"/>
      <c r="P62" s="7"/>
      <c r="Q62" s="7"/>
      <c r="R62" s="7"/>
      <c r="S62" s="7"/>
      <c r="T62" s="7"/>
      <c r="U62" s="7"/>
      <c r="V62" s="7"/>
      <c r="W62" s="47">
        <v>46</v>
      </c>
      <c r="X62" s="7"/>
      <c r="Y62" s="7"/>
      <c r="Z62" s="7" t="s">
        <v>240</v>
      </c>
      <c r="AA62" s="7"/>
      <c r="AB62" s="7"/>
      <c r="AC62" s="7"/>
      <c r="AD62" s="38" t="s">
        <v>2007</v>
      </c>
      <c r="AE62" s="1"/>
    </row>
    <row r="63" spans="1:31" ht="25.5">
      <c r="A63" s="18" t="s">
        <v>750</v>
      </c>
      <c r="B63" s="18"/>
      <c r="E63" s="9"/>
      <c r="F63" s="9"/>
      <c r="G63" s="3"/>
      <c r="H63" s="3"/>
      <c r="I63" s="9"/>
      <c r="J63" s="9"/>
      <c r="K63" s="9"/>
      <c r="L63" s="15">
        <v>1.5</v>
      </c>
      <c r="M63" s="7"/>
      <c r="N63" s="7"/>
      <c r="O63" s="7"/>
      <c r="P63" s="7"/>
      <c r="Q63" s="7"/>
      <c r="R63" s="7"/>
      <c r="S63" s="46"/>
      <c r="T63" s="7"/>
      <c r="U63" s="7"/>
      <c r="V63" s="7"/>
      <c r="W63" s="7">
        <v>46</v>
      </c>
      <c r="X63" s="50"/>
      <c r="Y63" s="50"/>
      <c r="Z63" s="7" t="s">
        <v>240</v>
      </c>
      <c r="AA63" s="7"/>
      <c r="AB63" s="7"/>
      <c r="AC63" s="7"/>
      <c r="AD63" s="38" t="s">
        <v>1863</v>
      </c>
      <c r="AE63" s="120"/>
    </row>
    <row r="64" spans="1:31" ht="38.25">
      <c r="A64" s="45" t="s">
        <v>1713</v>
      </c>
      <c r="B64" s="45"/>
      <c r="E64" s="3"/>
      <c r="F64" s="3"/>
      <c r="G64" s="129"/>
      <c r="H64" s="3"/>
      <c r="I64" s="3"/>
      <c r="J64" s="3"/>
      <c r="K64" s="9"/>
      <c r="L64" s="29">
        <v>1.5</v>
      </c>
      <c r="M64" s="7"/>
      <c r="N64" s="7"/>
      <c r="O64" s="7"/>
      <c r="P64" s="7"/>
      <c r="Q64" s="7"/>
      <c r="R64" s="7"/>
      <c r="S64" s="44"/>
      <c r="T64" s="7"/>
      <c r="U64" s="7"/>
      <c r="V64" s="7"/>
      <c r="W64" s="7">
        <v>46</v>
      </c>
      <c r="X64" s="50"/>
      <c r="Y64" s="50"/>
      <c r="Z64" s="7" t="s">
        <v>240</v>
      </c>
      <c r="AA64" s="7"/>
      <c r="AB64" s="7"/>
      <c r="AC64" s="7"/>
      <c r="AD64" s="38" t="s">
        <v>1182</v>
      </c>
      <c r="AE64" s="1"/>
    </row>
    <row r="65" spans="1:31">
      <c r="A65" s="45" t="s">
        <v>1149</v>
      </c>
      <c r="B65" s="45"/>
      <c r="E65" s="3"/>
      <c r="F65" s="3"/>
      <c r="G65" s="3"/>
      <c r="H65" s="9"/>
      <c r="I65" s="3"/>
      <c r="J65" s="3"/>
      <c r="K65" s="9"/>
      <c r="L65" s="13">
        <v>1.5</v>
      </c>
      <c r="M65" s="7"/>
      <c r="N65" s="7"/>
      <c r="O65" s="7"/>
      <c r="P65" s="7"/>
      <c r="Q65" s="7"/>
      <c r="R65" s="7"/>
      <c r="S65" s="45"/>
      <c r="T65" s="7"/>
      <c r="U65" s="7"/>
      <c r="V65" s="7"/>
      <c r="W65" s="45">
        <v>46</v>
      </c>
      <c r="X65" s="50"/>
      <c r="Y65" s="50"/>
      <c r="Z65" s="44" t="s">
        <v>240</v>
      </c>
      <c r="AA65" s="7"/>
      <c r="AB65" s="7"/>
      <c r="AC65" s="7"/>
      <c r="AD65" s="38" t="s">
        <v>429</v>
      </c>
      <c r="AE65" s="1"/>
    </row>
    <row r="66" spans="1:31">
      <c r="A66" s="18" t="s">
        <v>488</v>
      </c>
      <c r="B66" s="18"/>
      <c r="E66" s="9"/>
      <c r="F66" s="9"/>
      <c r="G66" s="7"/>
      <c r="H66" s="3"/>
      <c r="I66" s="9"/>
      <c r="J66" s="9"/>
      <c r="K66" s="3"/>
      <c r="L66" s="13">
        <v>1.5</v>
      </c>
      <c r="M66" s="47"/>
      <c r="N66" s="47"/>
      <c r="O66" s="47"/>
      <c r="P66" s="47"/>
      <c r="Q66" s="47"/>
      <c r="R66" s="47"/>
      <c r="S66" s="45"/>
      <c r="T66" s="44"/>
      <c r="U66" s="44"/>
      <c r="V66" s="44"/>
      <c r="W66" s="7">
        <v>46</v>
      </c>
      <c r="X66" s="47"/>
      <c r="Y66" s="47"/>
      <c r="Z66" s="45" t="s">
        <v>240</v>
      </c>
      <c r="AA66" s="44"/>
      <c r="AB66" s="44"/>
      <c r="AC66" s="44"/>
      <c r="AD66" s="38" t="s">
        <v>429</v>
      </c>
      <c r="AE66" s="1"/>
    </row>
    <row r="67" spans="1:31" ht="25.5">
      <c r="A67" s="45" t="s">
        <v>485</v>
      </c>
      <c r="B67" s="45"/>
      <c r="E67" s="3"/>
      <c r="F67" s="3"/>
      <c r="G67" s="9"/>
      <c r="H67" s="52"/>
      <c r="I67" s="3"/>
      <c r="J67" s="3"/>
      <c r="K67" s="3"/>
      <c r="L67" s="25">
        <v>1.5</v>
      </c>
      <c r="M67" s="45"/>
      <c r="N67" s="45"/>
      <c r="O67" s="45"/>
      <c r="P67" s="45"/>
      <c r="Q67" s="45"/>
      <c r="R67" s="45"/>
      <c r="S67" s="7"/>
      <c r="T67" s="45"/>
      <c r="U67" s="45"/>
      <c r="V67" s="45"/>
      <c r="W67" s="98">
        <f>99-53</f>
        <v>46</v>
      </c>
      <c r="X67" s="47"/>
      <c r="Y67" s="47"/>
      <c r="Z67" s="46" t="s">
        <v>240</v>
      </c>
      <c r="AA67" s="45"/>
      <c r="AB67" s="45"/>
      <c r="AC67" s="45"/>
      <c r="AD67" s="38" t="s">
        <v>409</v>
      </c>
      <c r="AE67" s="1"/>
    </row>
    <row r="68" spans="1:31" ht="25.5">
      <c r="A68" s="18" t="s">
        <v>1451</v>
      </c>
      <c r="B68" s="18"/>
      <c r="E68" s="9"/>
      <c r="F68" s="9"/>
      <c r="G68" s="3"/>
      <c r="H68" s="3"/>
      <c r="I68" s="9"/>
      <c r="J68" s="9"/>
      <c r="K68" s="9"/>
      <c r="L68" s="15">
        <v>1.5</v>
      </c>
      <c r="M68" s="98"/>
      <c r="N68" s="98"/>
      <c r="O68" s="98"/>
      <c r="P68" s="98"/>
      <c r="Q68" s="98"/>
      <c r="R68" s="98"/>
      <c r="S68" s="44"/>
      <c r="T68" s="46"/>
      <c r="U68" s="46"/>
      <c r="V68" s="46"/>
      <c r="W68" s="47">
        <v>46</v>
      </c>
      <c r="X68" s="98"/>
      <c r="Y68" s="98"/>
      <c r="Z68" s="45" t="s">
        <v>240</v>
      </c>
      <c r="AA68" s="46"/>
      <c r="AB68" s="46"/>
      <c r="AC68" s="46"/>
      <c r="AD68" s="38" t="s">
        <v>204</v>
      </c>
      <c r="AE68" s="1"/>
    </row>
    <row r="69" spans="1:31" ht="25.5">
      <c r="A69" s="45" t="s">
        <v>676</v>
      </c>
      <c r="B69" s="45"/>
      <c r="E69" s="3"/>
      <c r="F69" s="3"/>
      <c r="G69" s="9"/>
      <c r="H69" s="3"/>
      <c r="I69" s="52"/>
      <c r="J69" s="52"/>
      <c r="K69" s="3"/>
      <c r="L69" s="25">
        <v>1.5</v>
      </c>
      <c r="M69" s="45"/>
      <c r="N69" s="45"/>
      <c r="O69" s="45"/>
      <c r="P69" s="45"/>
      <c r="Q69" s="45"/>
      <c r="R69" s="45"/>
      <c r="S69" s="47"/>
      <c r="T69" s="45"/>
      <c r="U69" s="45"/>
      <c r="V69" s="45"/>
      <c r="W69" s="7">
        <v>46</v>
      </c>
      <c r="X69" s="47"/>
      <c r="Y69" s="47"/>
      <c r="Z69" s="45" t="s">
        <v>240</v>
      </c>
      <c r="AA69" s="45"/>
      <c r="AB69" s="45"/>
      <c r="AC69" s="45"/>
      <c r="AD69" s="38" t="s">
        <v>919</v>
      </c>
      <c r="AE69" s="1"/>
    </row>
    <row r="70" spans="1:31" ht="25.5">
      <c r="A70" s="130" t="s">
        <v>1089</v>
      </c>
      <c r="B70" s="130"/>
      <c r="E70" s="45"/>
      <c r="F70" s="45"/>
      <c r="G70" s="7"/>
      <c r="H70" s="148"/>
      <c r="I70" s="3"/>
      <c r="J70" s="3"/>
      <c r="K70" s="9"/>
      <c r="L70" s="13">
        <v>1.5</v>
      </c>
      <c r="M70" s="18"/>
      <c r="N70" s="18"/>
      <c r="O70" s="18"/>
      <c r="P70" s="18"/>
      <c r="Q70" s="18"/>
      <c r="R70" s="18"/>
      <c r="S70" s="7"/>
      <c r="T70" s="18"/>
      <c r="U70" s="18"/>
      <c r="V70" s="18"/>
      <c r="W70" s="7">
        <v>46</v>
      </c>
      <c r="X70" s="98"/>
      <c r="Y70" s="98"/>
      <c r="Z70" s="45" t="s">
        <v>240</v>
      </c>
      <c r="AA70" s="45"/>
      <c r="AB70" s="45"/>
      <c r="AC70" s="45"/>
      <c r="AD70" s="38" t="s">
        <v>651</v>
      </c>
      <c r="AE70" s="1"/>
    </row>
    <row r="71" spans="1:31">
      <c r="A71" s="45" t="s">
        <v>292</v>
      </c>
      <c r="B71" s="45"/>
      <c r="E71" s="18"/>
      <c r="F71" s="18"/>
      <c r="G71" s="3"/>
      <c r="H71" s="129"/>
      <c r="I71" s="3"/>
      <c r="J71" s="3"/>
      <c r="K71" s="9"/>
      <c r="L71" s="14">
        <v>1.5</v>
      </c>
      <c r="M71" s="18"/>
      <c r="N71" s="18"/>
      <c r="O71" s="18"/>
      <c r="P71" s="18"/>
      <c r="Q71" s="18"/>
      <c r="R71" s="18"/>
      <c r="S71" s="18"/>
      <c r="T71" s="18"/>
      <c r="U71" s="18"/>
      <c r="V71" s="18"/>
      <c r="W71" s="47">
        <v>46</v>
      </c>
      <c r="X71" s="98"/>
      <c r="Y71" s="98"/>
      <c r="Z71" s="44" t="s">
        <v>240</v>
      </c>
      <c r="AA71" s="45"/>
      <c r="AB71" s="45"/>
      <c r="AC71" s="45"/>
      <c r="AD71" s="44" t="s">
        <v>1755</v>
      </c>
      <c r="AE71" s="1"/>
    </row>
    <row r="72" spans="1:31" ht="25.5">
      <c r="A72" s="18" t="s">
        <v>291</v>
      </c>
      <c r="B72" s="18"/>
      <c r="E72" s="9"/>
      <c r="F72" s="9"/>
      <c r="G72" s="9"/>
      <c r="H72" s="3"/>
      <c r="I72" s="9"/>
      <c r="J72" s="9"/>
      <c r="K72" s="52"/>
      <c r="L72" s="13">
        <v>1.5</v>
      </c>
      <c r="M72" s="45"/>
      <c r="N72" s="45"/>
      <c r="O72" s="45"/>
      <c r="P72" s="45"/>
      <c r="Q72" s="45"/>
      <c r="R72" s="45"/>
      <c r="S72" s="7"/>
      <c r="T72" s="45"/>
      <c r="U72" s="45"/>
      <c r="V72" s="45"/>
      <c r="W72" s="45">
        <f>83-37</f>
        <v>46</v>
      </c>
      <c r="X72" s="47"/>
      <c r="Y72" s="47"/>
      <c r="Z72" s="44" t="s">
        <v>240</v>
      </c>
      <c r="AA72" s="45"/>
      <c r="AB72" s="45"/>
      <c r="AC72" s="45"/>
      <c r="AD72" s="38" t="s">
        <v>398</v>
      </c>
      <c r="AE72" s="1"/>
    </row>
    <row r="73" spans="1:31">
      <c r="A73" s="18" t="s">
        <v>363</v>
      </c>
      <c r="B73" s="18"/>
      <c r="E73" s="9"/>
      <c r="F73" s="9"/>
      <c r="G73" s="9"/>
      <c r="H73" s="129"/>
      <c r="I73" s="9"/>
      <c r="J73" s="9"/>
      <c r="K73" s="3"/>
      <c r="L73" s="25">
        <v>1.6</v>
      </c>
      <c r="M73" s="47"/>
      <c r="N73" s="47"/>
      <c r="O73" s="47"/>
      <c r="P73" s="47"/>
      <c r="Q73" s="47"/>
      <c r="R73" s="47"/>
      <c r="S73" s="7"/>
      <c r="T73" s="146"/>
      <c r="U73" s="146"/>
      <c r="V73" s="146"/>
      <c r="W73" s="47">
        <f>83-36</f>
        <v>47</v>
      </c>
      <c r="X73" s="47"/>
      <c r="Y73" s="47"/>
      <c r="Z73" s="7" t="s">
        <v>240</v>
      </c>
      <c r="AA73" s="44"/>
      <c r="AB73" s="44"/>
      <c r="AC73" s="44"/>
      <c r="AD73" s="38" t="s">
        <v>780</v>
      </c>
      <c r="AE73" s="1"/>
    </row>
    <row r="74" spans="1:31" ht="25.5">
      <c r="A74" s="18" t="s">
        <v>138</v>
      </c>
      <c r="B74" s="18"/>
      <c r="E74" s="9"/>
      <c r="F74" s="9"/>
      <c r="G74" s="9"/>
      <c r="H74" s="7"/>
      <c r="I74" s="9"/>
      <c r="J74" s="9"/>
      <c r="K74" s="3"/>
      <c r="L74" s="13">
        <v>1.7</v>
      </c>
      <c r="M74" s="47"/>
      <c r="N74" s="47"/>
      <c r="O74" s="47"/>
      <c r="P74" s="47"/>
      <c r="Q74" s="47"/>
      <c r="R74" s="47"/>
      <c r="S74" s="46"/>
      <c r="T74" s="45"/>
      <c r="U74" s="45"/>
      <c r="V74" s="45"/>
      <c r="W74" s="50">
        <f>2001-1954</f>
        <v>47</v>
      </c>
      <c r="X74" s="47"/>
      <c r="Y74" s="47"/>
      <c r="Z74" s="7" t="s">
        <v>240</v>
      </c>
      <c r="AA74" s="44"/>
      <c r="AB74" s="44"/>
      <c r="AC74" s="44"/>
      <c r="AD74" s="7" t="s">
        <v>1826</v>
      </c>
      <c r="AE74" s="1"/>
    </row>
    <row r="75" spans="1:31" ht="38.25">
      <c r="A75" s="45" t="s">
        <v>486</v>
      </c>
      <c r="B75" s="45"/>
      <c r="E75" s="3"/>
      <c r="F75" s="3"/>
      <c r="G75" s="7"/>
      <c r="H75" s="3"/>
      <c r="I75" s="3"/>
      <c r="J75" s="3"/>
      <c r="K75" s="9"/>
      <c r="L75" s="25">
        <v>1.7</v>
      </c>
      <c r="M75" s="7"/>
      <c r="N75" s="7"/>
      <c r="O75" s="7"/>
      <c r="P75" s="7"/>
      <c r="Q75" s="7"/>
      <c r="R75" s="7"/>
      <c r="S75" s="18"/>
      <c r="T75" s="7"/>
      <c r="U75" s="7"/>
      <c r="V75" s="7"/>
      <c r="W75" s="98">
        <f>95-48</f>
        <v>47</v>
      </c>
      <c r="X75" s="50"/>
      <c r="Y75" s="50"/>
      <c r="Z75" s="18" t="s">
        <v>240</v>
      </c>
      <c r="AA75" s="7"/>
      <c r="AB75" s="7"/>
      <c r="AC75" s="7"/>
      <c r="AD75" s="38" t="s">
        <v>84</v>
      </c>
      <c r="AE75" s="1"/>
    </row>
    <row r="76" spans="1:31" ht="25.5">
      <c r="A76" s="45" t="s">
        <v>840</v>
      </c>
      <c r="B76" s="45"/>
      <c r="E76" s="45"/>
      <c r="F76" s="45"/>
      <c r="G76" s="3"/>
      <c r="H76" s="7"/>
      <c r="I76" s="9"/>
      <c r="J76" s="9"/>
      <c r="K76" s="9"/>
      <c r="L76" s="25">
        <v>1.7</v>
      </c>
      <c r="M76" s="7"/>
      <c r="N76" s="7"/>
      <c r="O76" s="7"/>
      <c r="P76" s="7"/>
      <c r="Q76" s="7"/>
      <c r="R76" s="7"/>
      <c r="S76" s="44"/>
      <c r="T76" s="7"/>
      <c r="U76" s="7"/>
      <c r="V76" s="7"/>
      <c r="W76" s="62">
        <v>48</v>
      </c>
      <c r="X76" s="50"/>
      <c r="Y76" s="50"/>
      <c r="Z76" s="44" t="s">
        <v>240</v>
      </c>
      <c r="AA76" s="7"/>
      <c r="AB76" s="7"/>
      <c r="AC76" s="7"/>
      <c r="AD76" s="129" t="s">
        <v>1941</v>
      </c>
      <c r="AE76" s="1"/>
    </row>
    <row r="77" spans="1:31" ht="25.5">
      <c r="A77" s="45" t="s">
        <v>775</v>
      </c>
      <c r="B77" s="45"/>
      <c r="E77" s="7"/>
      <c r="F77" s="7"/>
      <c r="G77" s="9"/>
      <c r="H77" s="3"/>
      <c r="I77" s="7"/>
      <c r="J77" s="7"/>
      <c r="K77" s="9"/>
      <c r="L77" s="25">
        <v>1.7</v>
      </c>
      <c r="M77" s="18"/>
      <c r="N77" s="18"/>
      <c r="O77" s="18"/>
      <c r="P77" s="18"/>
      <c r="Q77" s="18"/>
      <c r="R77" s="18"/>
      <c r="S77" s="44"/>
      <c r="T77" s="18"/>
      <c r="U77" s="18"/>
      <c r="V77" s="18"/>
      <c r="W77" s="98">
        <v>48</v>
      </c>
      <c r="X77" s="98"/>
      <c r="Y77" s="98"/>
      <c r="Z77" s="18" t="s">
        <v>240</v>
      </c>
      <c r="AA77" s="18"/>
      <c r="AB77" s="18"/>
      <c r="AC77" s="18"/>
      <c r="AD77" s="18" t="s">
        <v>1693</v>
      </c>
      <c r="AE77" s="1"/>
    </row>
    <row r="78" spans="1:31">
      <c r="A78" s="45" t="s">
        <v>1378</v>
      </c>
      <c r="B78" s="45"/>
      <c r="E78" s="3"/>
      <c r="F78" s="3"/>
      <c r="G78" s="9"/>
      <c r="H78" s="3"/>
      <c r="I78" s="3"/>
      <c r="J78" s="3"/>
      <c r="K78" s="3"/>
      <c r="L78" s="13">
        <v>1.7</v>
      </c>
      <c r="M78" s="47"/>
      <c r="N78" s="47"/>
      <c r="O78" s="47"/>
      <c r="P78" s="47"/>
      <c r="Q78" s="47"/>
      <c r="R78" s="47"/>
      <c r="S78" s="18"/>
      <c r="T78" s="44"/>
      <c r="U78" s="44"/>
      <c r="V78" s="44"/>
      <c r="W78" s="47">
        <f>99-51</f>
        <v>48</v>
      </c>
      <c r="X78" s="47"/>
      <c r="Y78" s="47"/>
      <c r="Z78" s="44" t="s">
        <v>240</v>
      </c>
      <c r="AA78" s="44"/>
      <c r="AB78" s="44"/>
      <c r="AC78" s="44"/>
      <c r="AD78" s="38" t="s">
        <v>784</v>
      </c>
      <c r="AE78" s="1"/>
    </row>
    <row r="79" spans="1:31" ht="25.5">
      <c r="A79" s="18" t="s">
        <v>1056</v>
      </c>
      <c r="B79" s="18"/>
      <c r="E79" s="9"/>
      <c r="F79" s="9"/>
      <c r="G79" s="3"/>
      <c r="H79" s="9"/>
      <c r="I79" s="9"/>
      <c r="J79" s="9"/>
      <c r="K79" s="9"/>
      <c r="L79" s="15">
        <v>1.7</v>
      </c>
      <c r="M79" s="18"/>
      <c r="N79" s="18"/>
      <c r="O79" s="18"/>
      <c r="P79" s="18"/>
      <c r="Q79" s="18"/>
      <c r="R79" s="18"/>
      <c r="S79" s="7"/>
      <c r="T79" s="18"/>
      <c r="U79" s="18"/>
      <c r="V79" s="18"/>
      <c r="W79" s="45">
        <f>2002-1953</f>
        <v>49</v>
      </c>
      <c r="X79" s="98"/>
      <c r="Y79" s="98"/>
      <c r="Z79" s="44" t="s">
        <v>240</v>
      </c>
      <c r="AA79" s="18"/>
      <c r="AB79" s="18"/>
      <c r="AC79" s="18"/>
      <c r="AD79" s="38" t="s">
        <v>1127</v>
      </c>
      <c r="AE79" s="1"/>
    </row>
    <row r="80" spans="1:31">
      <c r="A80" s="45" t="s">
        <v>671</v>
      </c>
      <c r="B80" s="45"/>
      <c r="E80" s="3"/>
      <c r="F80" s="3"/>
      <c r="G80" s="9"/>
      <c r="H80" s="129"/>
      <c r="I80" s="3"/>
      <c r="J80" s="3"/>
      <c r="K80" s="7"/>
      <c r="L80" s="13">
        <f>21/12</f>
        <v>1.75</v>
      </c>
      <c r="M80" s="47"/>
      <c r="N80" s="47"/>
      <c r="O80" s="47"/>
      <c r="P80" s="47"/>
      <c r="Q80" s="47"/>
      <c r="R80" s="47"/>
      <c r="S80" s="44"/>
      <c r="T80" s="44"/>
      <c r="U80" s="44"/>
      <c r="V80" s="44"/>
      <c r="W80" s="7">
        <v>49</v>
      </c>
      <c r="X80" s="47"/>
      <c r="Y80" s="47"/>
      <c r="Z80" s="45" t="s">
        <v>240</v>
      </c>
      <c r="AA80" s="44"/>
      <c r="AB80" s="44"/>
      <c r="AC80" s="44"/>
      <c r="AD80" s="7" t="s">
        <v>1113</v>
      </c>
      <c r="AE80" s="1"/>
    </row>
    <row r="81" spans="1:31" ht="25.5">
      <c r="A81" s="45" t="s">
        <v>480</v>
      </c>
      <c r="B81" s="45"/>
      <c r="E81" s="3"/>
      <c r="F81" s="3"/>
      <c r="G81" s="7"/>
      <c r="H81" s="7"/>
      <c r="I81" s="3"/>
      <c r="J81" s="3"/>
      <c r="K81" s="3"/>
      <c r="L81" s="14">
        <v>1.75</v>
      </c>
      <c r="M81" s="47"/>
      <c r="N81" s="47"/>
      <c r="O81" s="47"/>
      <c r="P81" s="47"/>
      <c r="Q81" s="47"/>
      <c r="R81" s="47"/>
      <c r="S81" s="44"/>
      <c r="T81" s="44"/>
      <c r="U81" s="44"/>
      <c r="V81" s="44"/>
      <c r="W81" s="7">
        <v>50</v>
      </c>
      <c r="X81" s="47"/>
      <c r="Y81" s="47"/>
      <c r="Z81" s="45" t="s">
        <v>240</v>
      </c>
      <c r="AA81" s="44"/>
      <c r="AB81" s="44"/>
      <c r="AC81" s="44"/>
      <c r="AD81" s="38" t="s">
        <v>1535</v>
      </c>
      <c r="AE81" s="1"/>
    </row>
    <row r="82" spans="1:31" ht="25.5">
      <c r="A82" s="45" t="s">
        <v>1597</v>
      </c>
      <c r="B82" s="45"/>
      <c r="E82" s="3"/>
      <c r="F82" s="3"/>
      <c r="G82" s="9"/>
      <c r="H82" s="3"/>
      <c r="I82" s="3"/>
      <c r="J82" s="3"/>
      <c r="K82" s="9"/>
      <c r="L82" s="13">
        <v>1.75</v>
      </c>
      <c r="M82" s="18"/>
      <c r="N82" s="18"/>
      <c r="O82" s="18"/>
      <c r="P82" s="18"/>
      <c r="Q82" s="18"/>
      <c r="R82" s="18"/>
      <c r="S82" s="44"/>
      <c r="T82" s="18"/>
      <c r="U82" s="18"/>
      <c r="V82" s="18"/>
      <c r="W82" s="47">
        <v>50</v>
      </c>
      <c r="X82" s="98"/>
      <c r="Y82" s="98"/>
      <c r="Z82" s="45" t="s">
        <v>240</v>
      </c>
      <c r="AA82" s="45"/>
      <c r="AB82" s="45"/>
      <c r="AC82" s="45"/>
      <c r="AD82" s="38" t="s">
        <v>1464</v>
      </c>
      <c r="AE82" s="1"/>
    </row>
    <row r="83" spans="1:31">
      <c r="A83" s="45" t="s">
        <v>1016</v>
      </c>
      <c r="B83" s="45"/>
      <c r="E83" s="3"/>
      <c r="F83" s="3"/>
      <c r="G83" s="9"/>
      <c r="H83" s="9"/>
      <c r="I83" s="3"/>
      <c r="J83" s="3"/>
      <c r="K83" s="9"/>
      <c r="L83" s="15">
        <v>1.75</v>
      </c>
      <c r="M83" s="18"/>
      <c r="N83" s="18"/>
      <c r="O83" s="18"/>
      <c r="P83" s="18"/>
      <c r="Q83" s="18"/>
      <c r="R83" s="18"/>
      <c r="S83" s="7"/>
      <c r="T83" s="18"/>
      <c r="U83" s="18"/>
      <c r="V83" s="18"/>
      <c r="W83" s="98">
        <v>50</v>
      </c>
      <c r="X83" s="98"/>
      <c r="Y83" s="98"/>
      <c r="Z83" s="38" t="s">
        <v>240</v>
      </c>
      <c r="AA83" s="45"/>
      <c r="AB83" s="45"/>
      <c r="AC83" s="45"/>
      <c r="AD83" s="38" t="s">
        <v>1497</v>
      </c>
      <c r="AE83" s="1"/>
    </row>
    <row r="84" spans="1:31" ht="25.5">
      <c r="A84" s="45" t="s">
        <v>1150</v>
      </c>
      <c r="B84" s="45"/>
      <c r="E84" s="3"/>
      <c r="F84" s="3"/>
      <c r="G84" s="52"/>
      <c r="H84" s="7"/>
      <c r="I84" s="3"/>
      <c r="J84" s="3"/>
      <c r="K84" s="9"/>
      <c r="L84" s="15">
        <v>1.75</v>
      </c>
      <c r="M84" s="18"/>
      <c r="N84" s="18"/>
      <c r="O84" s="18"/>
      <c r="P84" s="18"/>
      <c r="Q84" s="18"/>
      <c r="R84" s="18"/>
      <c r="S84" s="7"/>
      <c r="T84" s="18"/>
      <c r="U84" s="18"/>
      <c r="V84" s="18"/>
      <c r="W84" s="50">
        <v>50</v>
      </c>
      <c r="X84" s="98"/>
      <c r="Y84" s="98"/>
      <c r="Z84" s="7" t="s">
        <v>240</v>
      </c>
      <c r="AA84" s="45"/>
      <c r="AB84" s="45"/>
      <c r="AC84" s="45"/>
      <c r="AD84" s="38" t="s">
        <v>1549</v>
      </c>
      <c r="AE84" s="1"/>
    </row>
    <row r="85" spans="1:31" ht="25.5">
      <c r="A85" s="18" t="s">
        <v>633</v>
      </c>
      <c r="B85" s="18"/>
      <c r="E85" s="9"/>
      <c r="F85" s="9"/>
      <c r="G85" s="52"/>
      <c r="H85" s="3"/>
      <c r="I85" s="9"/>
      <c r="J85" s="9"/>
      <c r="K85" s="3"/>
      <c r="L85" s="25">
        <v>1.75</v>
      </c>
      <c r="M85" s="45"/>
      <c r="N85" s="45"/>
      <c r="O85" s="45"/>
      <c r="P85" s="45"/>
      <c r="Q85" s="45"/>
      <c r="R85" s="45"/>
      <c r="S85" s="45"/>
      <c r="T85" s="45"/>
      <c r="U85" s="45"/>
      <c r="V85" s="45"/>
      <c r="W85" s="47">
        <v>50</v>
      </c>
      <c r="X85" s="47"/>
      <c r="Y85" s="47"/>
      <c r="Z85" s="45" t="s">
        <v>240</v>
      </c>
      <c r="AA85" s="38"/>
      <c r="AB85" s="38"/>
      <c r="AC85" s="38"/>
      <c r="AD85" s="38" t="s">
        <v>1549</v>
      </c>
      <c r="AE85" s="1"/>
    </row>
    <row r="86" spans="1:31" ht="38.25">
      <c r="A86" s="45" t="s">
        <v>1596</v>
      </c>
      <c r="B86" s="45"/>
      <c r="E86" s="3"/>
      <c r="F86" s="3"/>
      <c r="G86" s="9"/>
      <c r="H86" s="7"/>
      <c r="I86" s="3"/>
      <c r="J86" s="3"/>
      <c r="K86" s="3"/>
      <c r="L86" s="25">
        <v>1.75</v>
      </c>
      <c r="M86" s="7"/>
      <c r="N86" s="7"/>
      <c r="O86" s="7"/>
      <c r="P86" s="7"/>
      <c r="Q86" s="7"/>
      <c r="R86" s="7"/>
      <c r="S86" s="45"/>
      <c r="T86" s="7"/>
      <c r="U86" s="7"/>
      <c r="V86" s="7"/>
      <c r="W86" s="50">
        <f>85-35</f>
        <v>50</v>
      </c>
      <c r="X86" s="50"/>
      <c r="Y86" s="50"/>
      <c r="Z86" s="45" t="s">
        <v>240</v>
      </c>
      <c r="AA86" s="7"/>
      <c r="AB86" s="7"/>
      <c r="AC86" s="7"/>
      <c r="AD86" s="38" t="s">
        <v>222</v>
      </c>
      <c r="AE86" s="1"/>
    </row>
    <row r="87" spans="1:31" ht="25.5">
      <c r="A87" s="45" t="s">
        <v>733</v>
      </c>
      <c r="B87" s="45"/>
      <c r="E87" s="3"/>
      <c r="F87" s="3"/>
      <c r="G87" s="9"/>
      <c r="H87" s="7"/>
      <c r="I87" s="52"/>
      <c r="J87" s="52"/>
      <c r="K87" s="3"/>
      <c r="L87" s="14">
        <v>1.8</v>
      </c>
      <c r="M87" s="47"/>
      <c r="N87" s="47"/>
      <c r="O87" s="47"/>
      <c r="P87" s="47"/>
      <c r="Q87" s="47"/>
      <c r="R87" s="47"/>
      <c r="S87" s="7"/>
      <c r="T87" s="47"/>
      <c r="U87" s="47"/>
      <c r="V87" s="47"/>
      <c r="W87" s="50">
        <v>50</v>
      </c>
      <c r="X87" s="47"/>
      <c r="Y87" s="47"/>
      <c r="Z87" s="7" t="s">
        <v>240</v>
      </c>
      <c r="AA87" s="18"/>
      <c r="AB87" s="18"/>
      <c r="AC87" s="18"/>
      <c r="AD87" s="38" t="s">
        <v>786</v>
      </c>
      <c r="AE87" s="110"/>
    </row>
    <row r="88" spans="1:31" ht="25.5">
      <c r="A88" s="45" t="s">
        <v>1371</v>
      </c>
      <c r="B88" s="45"/>
      <c r="E88" s="129"/>
      <c r="F88" s="129"/>
      <c r="G88" s="3"/>
      <c r="H88" s="3"/>
      <c r="I88" s="3"/>
      <c r="J88" s="3"/>
      <c r="K88" s="3"/>
      <c r="L88" s="25">
        <v>1.8</v>
      </c>
      <c r="M88" s="45"/>
      <c r="N88" s="45"/>
      <c r="O88" s="45"/>
      <c r="P88" s="45"/>
      <c r="Q88" s="45"/>
      <c r="R88" s="45"/>
      <c r="S88" s="44"/>
      <c r="T88" s="45"/>
      <c r="U88" s="45"/>
      <c r="V88" s="45"/>
      <c r="W88" s="47">
        <v>50</v>
      </c>
      <c r="X88" s="47"/>
      <c r="Y88" s="47"/>
      <c r="Z88" s="44" t="s">
        <v>240</v>
      </c>
      <c r="AA88" s="45"/>
      <c r="AB88" s="45"/>
      <c r="AC88" s="45"/>
      <c r="AD88" s="38" t="s">
        <v>706</v>
      </c>
      <c r="AE88" s="1"/>
    </row>
    <row r="89" spans="1:31" ht="25.5">
      <c r="A89" s="45" t="s">
        <v>1012</v>
      </c>
      <c r="B89" s="45"/>
      <c r="E89" s="3"/>
      <c r="F89" s="3"/>
      <c r="G89" s="9"/>
      <c r="H89" s="9"/>
      <c r="I89" s="3"/>
      <c r="J89" s="3"/>
      <c r="K89" s="3"/>
      <c r="L89" s="13">
        <v>1.8</v>
      </c>
      <c r="M89" s="45"/>
      <c r="N89" s="45"/>
      <c r="O89" s="45"/>
      <c r="P89" s="45"/>
      <c r="Q89" s="45"/>
      <c r="R89" s="45"/>
      <c r="S89" s="45"/>
      <c r="T89" s="45"/>
      <c r="U89" s="45"/>
      <c r="V89" s="45"/>
      <c r="W89" s="47">
        <v>50</v>
      </c>
      <c r="X89" s="47"/>
      <c r="Y89" s="47"/>
      <c r="Z89" s="45" t="s">
        <v>240</v>
      </c>
      <c r="AA89" s="45"/>
      <c r="AB89" s="45"/>
      <c r="AC89" s="45"/>
      <c r="AD89" s="38" t="s">
        <v>832</v>
      </c>
      <c r="AE89" s="1"/>
    </row>
    <row r="90" spans="1:31">
      <c r="A90" s="45" t="s">
        <v>1048</v>
      </c>
      <c r="B90" s="45"/>
      <c r="E90" s="18"/>
      <c r="F90" s="18"/>
      <c r="G90" s="9"/>
      <c r="H90" s="9"/>
      <c r="I90" s="148"/>
      <c r="J90" s="148"/>
      <c r="K90" s="9"/>
      <c r="L90" s="15">
        <v>2</v>
      </c>
      <c r="M90" s="50"/>
      <c r="N90" s="50"/>
      <c r="O90" s="50"/>
      <c r="P90" s="50"/>
      <c r="Q90" s="50"/>
      <c r="R90" s="50"/>
      <c r="S90" s="7"/>
      <c r="T90" s="7"/>
      <c r="U90" s="7"/>
      <c r="V90" s="7"/>
      <c r="W90" s="50">
        <v>51</v>
      </c>
      <c r="X90" s="50"/>
      <c r="Y90" s="50"/>
      <c r="Z90" s="53" t="s">
        <v>240</v>
      </c>
      <c r="AA90" s="7"/>
      <c r="AB90" s="7"/>
      <c r="AC90" s="7"/>
      <c r="AD90" s="38" t="s">
        <v>524</v>
      </c>
      <c r="AE90" s="1"/>
    </row>
    <row r="91" spans="1:31" ht="25.5">
      <c r="A91" s="45" t="s">
        <v>747</v>
      </c>
      <c r="B91" s="45"/>
      <c r="E91" s="129"/>
      <c r="F91" s="129"/>
      <c r="G91" s="27"/>
      <c r="H91" s="9"/>
      <c r="I91" s="129"/>
      <c r="J91" s="129"/>
      <c r="K91" s="3"/>
      <c r="L91" s="25">
        <v>2</v>
      </c>
      <c r="M91" s="47"/>
      <c r="N91" s="47"/>
      <c r="O91" s="47"/>
      <c r="P91" s="47"/>
      <c r="Q91" s="47"/>
      <c r="R91" s="47"/>
      <c r="S91" s="47"/>
      <c r="T91" s="47"/>
      <c r="U91" s="47"/>
      <c r="V91" s="47"/>
      <c r="W91" s="98">
        <v>51</v>
      </c>
      <c r="X91" s="47"/>
      <c r="Y91" s="47"/>
      <c r="Z91" s="53" t="s">
        <v>240</v>
      </c>
      <c r="AA91" s="44"/>
      <c r="AB91" s="44"/>
      <c r="AC91" s="44"/>
      <c r="AD91" s="45" t="s">
        <v>1797</v>
      </c>
      <c r="AE91" s="1"/>
    </row>
    <row r="92" spans="1:31" ht="25.5">
      <c r="A92" s="45" t="s">
        <v>202</v>
      </c>
      <c r="B92" s="45"/>
      <c r="E92" s="45"/>
      <c r="F92" s="45"/>
      <c r="G92" s="9"/>
      <c r="H92" s="3"/>
      <c r="I92" s="3"/>
      <c r="J92" s="3"/>
      <c r="K92" s="52"/>
      <c r="L92" s="25">
        <v>2</v>
      </c>
      <c r="M92" s="45"/>
      <c r="N92" s="45"/>
      <c r="O92" s="45"/>
      <c r="P92" s="45"/>
      <c r="Q92" s="45"/>
      <c r="R92" s="45"/>
      <c r="S92" s="45"/>
      <c r="T92" s="45"/>
      <c r="U92" s="45"/>
      <c r="V92" s="45"/>
      <c r="W92" s="50">
        <f>2002-1951</f>
        <v>51</v>
      </c>
      <c r="X92" s="45"/>
      <c r="Y92" s="45"/>
      <c r="Z92" s="45" t="s">
        <v>240</v>
      </c>
      <c r="AA92" s="45"/>
      <c r="AB92" s="45"/>
      <c r="AC92" s="45"/>
      <c r="AD92" s="38" t="s">
        <v>396</v>
      </c>
      <c r="AE92" s="1"/>
    </row>
    <row r="93" spans="1:31" ht="25.5">
      <c r="A93" s="45" t="s">
        <v>1058</v>
      </c>
      <c r="B93" s="45"/>
      <c r="C93" s="45"/>
      <c r="D93" s="129"/>
      <c r="E93" s="45"/>
      <c r="F93" s="45"/>
      <c r="G93" s="3"/>
      <c r="H93" s="7"/>
      <c r="I93" s="129"/>
      <c r="J93" s="129"/>
      <c r="K93" s="3"/>
      <c r="L93" s="25">
        <v>2</v>
      </c>
      <c r="M93" s="47"/>
      <c r="N93" s="47"/>
      <c r="O93" s="47"/>
      <c r="P93" s="47"/>
      <c r="Q93" s="47"/>
      <c r="R93" s="47"/>
      <c r="S93" s="47"/>
      <c r="T93" s="44"/>
      <c r="U93" s="44"/>
      <c r="V93" s="44"/>
      <c r="W93" s="50">
        <v>51</v>
      </c>
      <c r="X93" s="45"/>
      <c r="Y93" s="45"/>
      <c r="Z93" s="44" t="s">
        <v>240</v>
      </c>
      <c r="AA93" s="53"/>
      <c r="AB93" s="53"/>
      <c r="AC93" s="53"/>
      <c r="AD93" s="38" t="s">
        <v>399</v>
      </c>
      <c r="AE93" s="1"/>
    </row>
    <row r="94" spans="1:31" ht="25.5">
      <c r="A94" s="18" t="s">
        <v>1426</v>
      </c>
      <c r="B94" s="18"/>
      <c r="C94" s="45"/>
      <c r="D94" s="3"/>
      <c r="E94" s="7"/>
      <c r="F94" s="7"/>
      <c r="G94" s="7"/>
      <c r="H94" s="3"/>
      <c r="I94" s="7"/>
      <c r="J94" s="7"/>
      <c r="K94" s="3"/>
      <c r="L94" s="25">
        <v>2</v>
      </c>
      <c r="M94" s="47"/>
      <c r="N94" s="47"/>
      <c r="O94" s="47"/>
      <c r="P94" s="47"/>
      <c r="Q94" s="47"/>
      <c r="R94" s="47"/>
      <c r="S94" s="45"/>
      <c r="T94" s="44"/>
      <c r="U94" s="44"/>
      <c r="V94" s="44"/>
      <c r="W94" s="98">
        <f>2008-1957</f>
        <v>51</v>
      </c>
      <c r="X94" s="45"/>
      <c r="Y94" s="45"/>
      <c r="Z94" s="45" t="s">
        <v>240</v>
      </c>
      <c r="AA94" s="53"/>
      <c r="AB94" s="53"/>
      <c r="AC94" s="53"/>
      <c r="AD94" s="38" t="s">
        <v>512</v>
      </c>
      <c r="AE94" s="1"/>
    </row>
    <row r="95" spans="1:31" ht="25.5">
      <c r="A95" s="45" t="s">
        <v>283</v>
      </c>
      <c r="B95" s="45"/>
      <c r="C95" s="9"/>
      <c r="D95" s="3"/>
      <c r="E95" s="3"/>
      <c r="F95" s="3"/>
      <c r="G95" s="3"/>
      <c r="H95" s="3"/>
      <c r="I95" s="3"/>
      <c r="J95" s="3"/>
      <c r="K95" s="3"/>
      <c r="L95" s="15">
        <v>2</v>
      </c>
      <c r="M95" s="45"/>
      <c r="N95" s="45"/>
      <c r="O95" s="45"/>
      <c r="P95" s="45"/>
      <c r="Q95" s="45"/>
      <c r="R95" s="45"/>
      <c r="S95" s="45"/>
      <c r="T95" s="45"/>
      <c r="U95" s="45"/>
      <c r="V95" s="45"/>
      <c r="W95" s="47">
        <v>51</v>
      </c>
      <c r="X95" s="47"/>
      <c r="Y95" s="47"/>
      <c r="Z95" s="45" t="s">
        <v>240</v>
      </c>
      <c r="AA95" s="45"/>
      <c r="AB95" s="45"/>
      <c r="AC95" s="45"/>
      <c r="AD95" s="38" t="s">
        <v>1396</v>
      </c>
      <c r="AE95" s="1"/>
    </row>
    <row r="96" spans="1:31" ht="25.5">
      <c r="A96" s="18" t="s">
        <v>328</v>
      </c>
      <c r="B96" s="18"/>
      <c r="E96" s="7"/>
      <c r="F96" s="7"/>
      <c r="G96" s="3"/>
      <c r="H96" s="9"/>
      <c r="I96" s="7"/>
      <c r="J96" s="7"/>
      <c r="K96" s="148"/>
      <c r="L96" s="15">
        <v>2</v>
      </c>
      <c r="M96" s="47"/>
      <c r="N96" s="47"/>
      <c r="O96" s="47"/>
      <c r="P96" s="47"/>
      <c r="Q96" s="47"/>
      <c r="R96" s="47"/>
      <c r="S96" s="7"/>
      <c r="T96" s="44"/>
      <c r="U96" s="44"/>
      <c r="V96" s="44"/>
      <c r="W96" s="47">
        <v>51</v>
      </c>
      <c r="X96" s="47"/>
      <c r="Y96" s="47"/>
      <c r="Z96" s="44" t="s">
        <v>240</v>
      </c>
      <c r="AA96" s="44"/>
      <c r="AB96" s="44"/>
      <c r="AC96" s="44"/>
      <c r="AD96" s="38" t="s">
        <v>1269</v>
      </c>
      <c r="AE96" s="1"/>
    </row>
    <row r="97" spans="1:31" ht="25.5">
      <c r="A97" s="45" t="s">
        <v>1422</v>
      </c>
      <c r="B97" s="45"/>
      <c r="E97" s="3"/>
      <c r="F97" s="3"/>
      <c r="G97" s="7"/>
      <c r="H97" s="3"/>
      <c r="I97" s="3"/>
      <c r="J97" s="3"/>
      <c r="K97" s="3"/>
      <c r="L97" s="13">
        <v>2</v>
      </c>
      <c r="M97" s="45"/>
      <c r="N97" s="45"/>
      <c r="O97" s="45"/>
      <c r="P97" s="45"/>
      <c r="Q97" s="45"/>
      <c r="R97" s="45"/>
      <c r="S97" s="44"/>
      <c r="T97" s="45"/>
      <c r="U97" s="45"/>
      <c r="V97" s="45"/>
      <c r="W97" s="45">
        <v>52</v>
      </c>
      <c r="X97" s="47"/>
      <c r="Y97" s="47"/>
      <c r="Z97" s="44" t="s">
        <v>240</v>
      </c>
      <c r="AA97" s="45"/>
      <c r="AB97" s="45"/>
      <c r="AC97" s="45"/>
      <c r="AD97" s="38" t="s">
        <v>1168</v>
      </c>
      <c r="AE97" s="1"/>
    </row>
    <row r="98" spans="1:31" ht="25.5">
      <c r="A98" s="45" t="s">
        <v>1382</v>
      </c>
      <c r="B98" s="45"/>
      <c r="E98" s="3"/>
      <c r="F98" s="3"/>
      <c r="G98" s="7"/>
      <c r="H98" s="7"/>
      <c r="I98" s="3"/>
      <c r="J98" s="3"/>
      <c r="K98" s="3"/>
      <c r="L98" s="14">
        <v>2</v>
      </c>
      <c r="M98" s="45"/>
      <c r="N98" s="45"/>
      <c r="O98" s="45"/>
      <c r="P98" s="45"/>
      <c r="Q98" s="45"/>
      <c r="R98" s="45"/>
      <c r="S98" s="7"/>
      <c r="T98" s="45"/>
      <c r="U98" s="45"/>
      <c r="V98" s="45"/>
      <c r="W98" s="45">
        <f>76-24</f>
        <v>52</v>
      </c>
      <c r="X98" s="47"/>
      <c r="Y98" s="47"/>
      <c r="Z98" s="7" t="s">
        <v>240</v>
      </c>
      <c r="AA98" s="45"/>
      <c r="AB98" s="45"/>
      <c r="AC98" s="45"/>
      <c r="AD98" s="38" t="s">
        <v>1168</v>
      </c>
      <c r="AE98" s="1"/>
    </row>
    <row r="99" spans="1:31" ht="25.5">
      <c r="A99" s="18" t="s">
        <v>35</v>
      </c>
      <c r="B99" s="18"/>
      <c r="E99" s="9"/>
      <c r="F99" s="9"/>
      <c r="G99" s="3"/>
      <c r="H99" s="9"/>
      <c r="I99" s="9"/>
      <c r="J99" s="9"/>
      <c r="K99" s="3"/>
      <c r="L99" s="13">
        <v>2</v>
      </c>
      <c r="M99" s="47"/>
      <c r="N99" s="47"/>
      <c r="O99" s="47"/>
      <c r="P99" s="47"/>
      <c r="Q99" s="47"/>
      <c r="R99" s="47"/>
      <c r="S99" s="7"/>
      <c r="T99" s="44"/>
      <c r="U99" s="44"/>
      <c r="V99" s="44"/>
      <c r="W99" s="47">
        <f>81-29</f>
        <v>52</v>
      </c>
      <c r="X99" s="47"/>
      <c r="Y99" s="47"/>
      <c r="Z99" s="44" t="s">
        <v>240</v>
      </c>
      <c r="AA99" s="44"/>
      <c r="AB99" s="44"/>
      <c r="AC99" s="44"/>
      <c r="AD99" s="7" t="s">
        <v>1689</v>
      </c>
      <c r="AE99" s="1"/>
    </row>
    <row r="100" spans="1:31" ht="25.5">
      <c r="A100" s="45" t="s">
        <v>1153</v>
      </c>
      <c r="B100" s="45"/>
      <c r="E100" s="129"/>
      <c r="F100" s="129"/>
      <c r="G100" s="3"/>
      <c r="H100" s="7"/>
      <c r="I100" s="129"/>
      <c r="J100" s="129"/>
      <c r="K100" s="129"/>
      <c r="L100" s="13">
        <v>2</v>
      </c>
      <c r="M100" s="47"/>
      <c r="N100" s="47"/>
      <c r="O100" s="47"/>
      <c r="P100" s="47"/>
      <c r="Q100" s="47"/>
      <c r="R100" s="47"/>
      <c r="S100" s="7"/>
      <c r="T100" s="44"/>
      <c r="U100" s="44"/>
      <c r="V100" s="44"/>
      <c r="W100" s="50">
        <v>52</v>
      </c>
      <c r="X100" s="47"/>
      <c r="Y100" s="47"/>
      <c r="Z100" s="7" t="s">
        <v>240</v>
      </c>
      <c r="AA100" s="44"/>
      <c r="AB100" s="44"/>
      <c r="AC100" s="44"/>
      <c r="AD100" s="44" t="s">
        <v>1689</v>
      </c>
      <c r="AE100" s="1"/>
    </row>
    <row r="101" spans="1:31" ht="25.5">
      <c r="A101" s="7" t="s">
        <v>1318</v>
      </c>
      <c r="B101" s="7"/>
      <c r="E101" s="45"/>
      <c r="F101" s="45"/>
      <c r="G101" s="3"/>
      <c r="H101" s="9"/>
      <c r="I101" s="7"/>
      <c r="J101" s="7"/>
      <c r="K101" s="7"/>
      <c r="L101" s="25">
        <v>2</v>
      </c>
      <c r="M101" s="7"/>
      <c r="N101" s="7"/>
      <c r="O101" s="7"/>
      <c r="P101" s="7"/>
      <c r="Q101" s="7"/>
      <c r="R101" s="7"/>
      <c r="S101" s="45"/>
      <c r="T101" s="7"/>
      <c r="U101" s="7"/>
      <c r="V101" s="7"/>
      <c r="W101" s="50">
        <f>95-43</f>
        <v>52</v>
      </c>
      <c r="X101" s="50"/>
      <c r="Y101" s="50"/>
      <c r="Z101" s="44" t="s">
        <v>240</v>
      </c>
      <c r="AA101" s="7"/>
      <c r="AB101" s="7"/>
      <c r="AC101" s="7"/>
      <c r="AD101" s="38" t="s">
        <v>185</v>
      </c>
      <c r="AE101" s="1"/>
    </row>
    <row r="102" spans="1:31" ht="25.5">
      <c r="A102" s="45" t="s">
        <v>1202</v>
      </c>
      <c r="B102" s="45"/>
      <c r="E102" s="3"/>
      <c r="F102" s="3"/>
      <c r="G102" s="9"/>
      <c r="H102" s="3"/>
      <c r="I102" s="3"/>
      <c r="J102" s="3"/>
      <c r="K102" s="3"/>
      <c r="L102" s="13">
        <v>2</v>
      </c>
      <c r="M102" s="47"/>
      <c r="N102" s="47"/>
      <c r="O102" s="47"/>
      <c r="P102" s="47"/>
      <c r="Q102" s="47"/>
      <c r="R102" s="47"/>
      <c r="S102" s="44"/>
      <c r="T102" s="44"/>
      <c r="U102" s="44"/>
      <c r="V102" s="44"/>
      <c r="W102" s="98">
        <f>83-31</f>
        <v>52</v>
      </c>
      <c r="X102" s="47"/>
      <c r="Y102" s="47"/>
      <c r="Z102" s="44" t="s">
        <v>240</v>
      </c>
      <c r="AA102" s="44"/>
      <c r="AB102" s="44"/>
      <c r="AC102" s="44"/>
      <c r="AD102" s="38" t="s">
        <v>1174</v>
      </c>
      <c r="AE102" s="1"/>
    </row>
    <row r="103" spans="1:31" ht="25.5">
      <c r="A103" s="18" t="s">
        <v>659</v>
      </c>
      <c r="B103" s="18"/>
      <c r="E103" s="9"/>
      <c r="F103" s="9"/>
      <c r="G103" s="3"/>
      <c r="H103" s="9"/>
      <c r="I103" s="9"/>
      <c r="J103" s="9"/>
      <c r="K103" s="7"/>
      <c r="L103" s="13">
        <v>2</v>
      </c>
      <c r="M103" s="7"/>
      <c r="N103" s="7"/>
      <c r="O103" s="7"/>
      <c r="P103" s="7"/>
      <c r="Q103" s="7"/>
      <c r="R103" s="7"/>
      <c r="S103" s="7"/>
      <c r="T103" s="7"/>
      <c r="U103" s="7"/>
      <c r="V103" s="7"/>
      <c r="W103" s="47">
        <f>2002-1949</f>
        <v>53</v>
      </c>
      <c r="X103" s="50"/>
      <c r="Y103" s="50"/>
      <c r="Z103" s="7" t="s">
        <v>240</v>
      </c>
      <c r="AA103" s="7"/>
      <c r="AB103" s="7"/>
      <c r="AC103" s="7"/>
      <c r="AD103" s="38" t="s">
        <v>1173</v>
      </c>
      <c r="AE103" s="1"/>
    </row>
    <row r="104" spans="1:31" ht="25.5">
      <c r="A104" s="7" t="s">
        <v>1207</v>
      </c>
      <c r="B104" s="7"/>
      <c r="E104" s="7"/>
      <c r="F104" s="7"/>
      <c r="G104" s="7"/>
      <c r="H104" s="3"/>
      <c r="I104" s="7"/>
      <c r="J104" s="7"/>
      <c r="K104" s="3"/>
      <c r="L104" s="15">
        <v>2</v>
      </c>
      <c r="M104" s="47"/>
      <c r="N104" s="47"/>
      <c r="O104" s="47"/>
      <c r="P104" s="47"/>
      <c r="Q104" s="47"/>
      <c r="R104" s="47"/>
      <c r="S104" s="44"/>
      <c r="T104" s="44"/>
      <c r="U104" s="44"/>
      <c r="V104" s="44"/>
      <c r="W104" s="47">
        <v>53</v>
      </c>
      <c r="X104" s="47"/>
      <c r="Y104" s="47"/>
      <c r="Z104" s="7" t="s">
        <v>240</v>
      </c>
      <c r="AA104" s="44"/>
      <c r="AB104" s="44"/>
      <c r="AC104" s="44"/>
      <c r="AD104" s="7" t="s">
        <v>397</v>
      </c>
      <c r="AE104" s="110"/>
    </row>
    <row r="105" spans="1:31" ht="25.5">
      <c r="A105" s="45" t="s">
        <v>1385</v>
      </c>
      <c r="B105" s="45"/>
      <c r="E105" s="3"/>
      <c r="F105" s="3"/>
      <c r="G105" s="9"/>
      <c r="H105" s="129"/>
      <c r="I105" s="3"/>
      <c r="J105" s="3"/>
      <c r="K105" s="3"/>
      <c r="L105" s="14">
        <v>2.1</v>
      </c>
      <c r="M105" s="47"/>
      <c r="N105" s="47"/>
      <c r="O105" s="47"/>
      <c r="P105" s="47"/>
      <c r="Q105" s="47"/>
      <c r="R105" s="47"/>
      <c r="S105" s="45"/>
      <c r="T105" s="44"/>
      <c r="U105" s="44"/>
      <c r="V105" s="44"/>
      <c r="W105" s="47">
        <v>53</v>
      </c>
      <c r="X105" s="47"/>
      <c r="Y105" s="47"/>
      <c r="Z105" s="7" t="s">
        <v>240</v>
      </c>
      <c r="AA105" s="44"/>
      <c r="AB105" s="44"/>
      <c r="AC105" s="44"/>
      <c r="AD105" s="7" t="s">
        <v>397</v>
      </c>
      <c r="AE105" s="1"/>
    </row>
    <row r="106" spans="1:31">
      <c r="A106" s="45" t="s">
        <v>1130</v>
      </c>
      <c r="B106" s="45"/>
      <c r="E106" s="7"/>
      <c r="F106" s="7"/>
      <c r="G106" s="3"/>
      <c r="H106" s="9"/>
      <c r="I106" s="7"/>
      <c r="J106" s="7"/>
      <c r="K106" s="9"/>
      <c r="L106" s="13">
        <v>2.2000000000000002</v>
      </c>
      <c r="M106" s="7"/>
      <c r="N106" s="7"/>
      <c r="O106" s="7"/>
      <c r="P106" s="7"/>
      <c r="Q106" s="7"/>
      <c r="R106" s="7"/>
      <c r="S106" s="7"/>
      <c r="T106" s="7"/>
      <c r="U106" s="7"/>
      <c r="V106" s="7"/>
      <c r="W106" s="47">
        <v>53</v>
      </c>
      <c r="X106" s="50"/>
      <c r="Y106" s="50"/>
      <c r="Z106" s="7" t="s">
        <v>240</v>
      </c>
      <c r="AA106" s="7"/>
      <c r="AB106" s="7"/>
      <c r="AC106" s="7"/>
      <c r="AD106" s="7" t="s">
        <v>240</v>
      </c>
      <c r="AE106" s="1"/>
    </row>
    <row r="107" spans="1:31" ht="25.5">
      <c r="A107" s="18" t="s">
        <v>1059</v>
      </c>
      <c r="B107" s="18"/>
      <c r="E107" s="45"/>
      <c r="F107" s="45"/>
      <c r="G107" s="7"/>
      <c r="H107" s="7"/>
      <c r="I107" s="7"/>
      <c r="J107" s="7"/>
      <c r="K107" s="129"/>
      <c r="L107" s="14">
        <v>2.2000000000000002</v>
      </c>
      <c r="M107" s="7"/>
      <c r="N107" s="7"/>
      <c r="O107" s="7"/>
      <c r="P107" s="7"/>
      <c r="Q107" s="7"/>
      <c r="R107" s="7"/>
      <c r="S107" s="7"/>
      <c r="T107" s="7"/>
      <c r="U107" s="7"/>
      <c r="V107" s="7"/>
      <c r="W107" s="47">
        <v>53</v>
      </c>
      <c r="X107" s="7"/>
      <c r="Y107" s="7"/>
      <c r="Z107" s="45" t="s">
        <v>240</v>
      </c>
      <c r="AA107" s="7"/>
      <c r="AB107" s="7"/>
      <c r="AC107" s="7"/>
      <c r="AD107" s="7" t="s">
        <v>240</v>
      </c>
      <c r="AE107" s="1"/>
    </row>
    <row r="108" spans="1:31" ht="25.5">
      <c r="A108" s="45" t="s">
        <v>1377</v>
      </c>
      <c r="B108" s="45"/>
      <c r="E108" s="45"/>
      <c r="F108" s="45"/>
      <c r="G108" s="3"/>
      <c r="H108" s="9"/>
      <c r="I108" s="3"/>
      <c r="J108" s="3"/>
      <c r="K108" s="7"/>
      <c r="L108" s="29">
        <v>2.2000000000000002</v>
      </c>
      <c r="M108" s="7"/>
      <c r="N108" s="7"/>
      <c r="O108" s="7"/>
      <c r="P108" s="7"/>
      <c r="Q108" s="7"/>
      <c r="R108" s="7"/>
      <c r="S108" s="46"/>
      <c r="T108" s="7"/>
      <c r="U108" s="7"/>
      <c r="V108" s="7"/>
      <c r="W108" s="50">
        <f>82-28</f>
        <v>54</v>
      </c>
      <c r="X108" s="138"/>
      <c r="Y108" s="138"/>
      <c r="Z108" s="7" t="s">
        <v>240</v>
      </c>
      <c r="AA108" s="7"/>
      <c r="AB108" s="7"/>
      <c r="AC108" s="7"/>
      <c r="AD108" s="7" t="s">
        <v>240</v>
      </c>
      <c r="AE108" s="1"/>
    </row>
    <row r="109" spans="1:31" ht="25.5">
      <c r="A109" s="18" t="s">
        <v>1203</v>
      </c>
      <c r="B109" s="18"/>
      <c r="E109" s="45"/>
      <c r="F109" s="45"/>
      <c r="G109" s="52"/>
      <c r="H109" s="9"/>
      <c r="I109" s="9"/>
      <c r="J109" s="9"/>
      <c r="K109" s="3"/>
      <c r="L109" s="15">
        <v>2.2000000000000002</v>
      </c>
      <c r="M109" s="47"/>
      <c r="N109" s="47"/>
      <c r="O109" s="47"/>
      <c r="P109" s="47"/>
      <c r="Q109" s="47"/>
      <c r="R109" s="47"/>
      <c r="S109" s="45"/>
      <c r="T109" s="47"/>
      <c r="U109" s="47"/>
      <c r="V109" s="47"/>
      <c r="W109" s="47">
        <f>85-31</f>
        <v>54</v>
      </c>
      <c r="X109" s="47"/>
      <c r="Y109" s="47"/>
      <c r="Z109" s="7" t="s">
        <v>240</v>
      </c>
      <c r="AA109" s="47"/>
      <c r="AB109" s="47"/>
      <c r="AC109" s="47"/>
      <c r="AD109" s="44" t="s">
        <v>240</v>
      </c>
      <c r="AE109" s="1"/>
    </row>
    <row r="110" spans="1:31" ht="25.5">
      <c r="A110" s="18" t="s">
        <v>365</v>
      </c>
      <c r="B110" s="18"/>
      <c r="E110" s="45"/>
      <c r="F110" s="45"/>
      <c r="G110" s="9"/>
      <c r="H110" s="7"/>
      <c r="I110" s="9"/>
      <c r="J110" s="9"/>
      <c r="K110" s="9"/>
      <c r="L110" s="13">
        <v>2.25</v>
      </c>
      <c r="M110" s="7"/>
      <c r="N110" s="7"/>
      <c r="O110" s="7"/>
      <c r="P110" s="7"/>
      <c r="Q110" s="7"/>
      <c r="R110" s="7"/>
      <c r="S110" s="7"/>
      <c r="T110" s="7"/>
      <c r="U110" s="7"/>
      <c r="V110" s="7"/>
      <c r="W110" s="7">
        <v>54</v>
      </c>
      <c r="X110" s="50"/>
      <c r="Y110" s="50"/>
      <c r="Z110" s="7" t="s">
        <v>240</v>
      </c>
      <c r="AA110" s="7"/>
      <c r="AB110" s="7"/>
      <c r="AC110" s="7"/>
      <c r="AD110" s="44" t="s">
        <v>240</v>
      </c>
      <c r="AE110" s="1"/>
    </row>
    <row r="111" spans="1:31">
      <c r="A111" s="18" t="s">
        <v>231</v>
      </c>
      <c r="B111" s="18"/>
      <c r="E111" s="9"/>
      <c r="F111" s="9"/>
      <c r="G111" s="9"/>
      <c r="H111" s="9"/>
      <c r="I111" s="9"/>
      <c r="J111" s="9"/>
      <c r="K111" s="7"/>
      <c r="L111" s="13">
        <v>2.25</v>
      </c>
      <c r="M111" s="7"/>
      <c r="N111" s="7"/>
      <c r="O111" s="7"/>
      <c r="P111" s="7"/>
      <c r="Q111" s="7"/>
      <c r="R111" s="7"/>
      <c r="T111" s="7"/>
      <c r="U111" s="7"/>
      <c r="V111" s="7"/>
      <c r="W111" s="98">
        <v>54</v>
      </c>
      <c r="X111" s="7"/>
      <c r="Y111" s="7"/>
      <c r="Z111" s="44" t="s">
        <v>240</v>
      </c>
      <c r="AA111" s="7"/>
      <c r="AB111" s="7"/>
      <c r="AC111" s="7"/>
      <c r="AD111" s="7" t="s">
        <v>240</v>
      </c>
      <c r="AE111" s="1"/>
    </row>
    <row r="112" spans="1:31" ht="25.5">
      <c r="A112" s="45" t="s">
        <v>309</v>
      </c>
      <c r="B112" s="45"/>
      <c r="E112" s="3"/>
      <c r="F112" s="3"/>
      <c r="G112" s="7"/>
      <c r="H112" s="3"/>
      <c r="I112" s="3"/>
      <c r="J112" s="3"/>
      <c r="K112" s="3"/>
      <c r="L112" s="25">
        <v>2.2999999999999998</v>
      </c>
      <c r="M112" s="45"/>
      <c r="N112" s="45"/>
      <c r="O112" s="45"/>
      <c r="P112" s="45"/>
      <c r="Q112" s="45"/>
      <c r="R112" s="45"/>
      <c r="T112" s="45"/>
      <c r="U112" s="45"/>
      <c r="V112" s="45"/>
      <c r="W112" s="47">
        <v>54</v>
      </c>
      <c r="X112" s="45"/>
      <c r="Y112" s="45"/>
      <c r="Z112" s="18" t="s">
        <v>240</v>
      </c>
      <c r="AA112" s="45"/>
      <c r="AB112" s="45"/>
      <c r="AC112" s="45"/>
      <c r="AD112" s="7" t="s">
        <v>240</v>
      </c>
      <c r="AE112" s="108"/>
    </row>
    <row r="113" spans="1:31">
      <c r="A113" s="18" t="s">
        <v>1427</v>
      </c>
      <c r="B113" s="18"/>
      <c r="E113" s="7"/>
      <c r="F113" s="7"/>
      <c r="G113" s="3"/>
      <c r="H113" s="9"/>
      <c r="I113" s="7"/>
      <c r="J113" s="7"/>
      <c r="K113" s="7"/>
      <c r="L113" s="13">
        <v>2.4</v>
      </c>
      <c r="M113" s="7"/>
      <c r="N113" s="7"/>
      <c r="O113" s="7"/>
      <c r="P113" s="7"/>
      <c r="Q113" s="7"/>
      <c r="R113" s="7"/>
      <c r="T113" s="7"/>
      <c r="U113" s="7"/>
      <c r="V113" s="7"/>
      <c r="W113" s="98">
        <v>54</v>
      </c>
      <c r="X113" s="7"/>
      <c r="Y113" s="7"/>
      <c r="Z113" s="7" t="s">
        <v>240</v>
      </c>
      <c r="AA113" s="7"/>
      <c r="AB113" s="7"/>
      <c r="AC113" s="7"/>
      <c r="AD113" s="7" t="s">
        <v>240</v>
      </c>
      <c r="AE113" s="1"/>
    </row>
    <row r="114" spans="1:31" ht="25.5">
      <c r="A114" s="45" t="s">
        <v>1330</v>
      </c>
      <c r="B114" s="45"/>
      <c r="E114" s="3"/>
      <c r="F114" s="3"/>
      <c r="G114" s="52"/>
      <c r="H114" s="9"/>
      <c r="I114" s="3"/>
      <c r="J114" s="3"/>
      <c r="K114" s="7"/>
      <c r="L114" s="14">
        <v>2.4</v>
      </c>
      <c r="M114" s="7"/>
      <c r="N114" s="7"/>
      <c r="O114" s="7"/>
      <c r="P114" s="7"/>
      <c r="Q114" s="7"/>
      <c r="R114" s="7"/>
      <c r="T114" s="7"/>
      <c r="U114" s="7"/>
      <c r="V114" s="7"/>
      <c r="W114" s="45">
        <f>90-36</f>
        <v>54</v>
      </c>
      <c r="X114" s="7"/>
      <c r="Y114" s="7"/>
      <c r="Z114" s="7" t="s">
        <v>240</v>
      </c>
      <c r="AA114" s="7"/>
      <c r="AB114" s="7"/>
      <c r="AC114" s="7"/>
      <c r="AD114" s="7" t="s">
        <v>240</v>
      </c>
      <c r="AE114" s="1"/>
    </row>
    <row r="115" spans="1:31">
      <c r="A115" s="130" t="s">
        <v>1978</v>
      </c>
      <c r="B115" s="130"/>
      <c r="E115" s="3"/>
      <c r="F115" s="3"/>
      <c r="G115" s="3"/>
      <c r="H115" s="52"/>
      <c r="I115" s="3"/>
      <c r="J115" s="3"/>
      <c r="K115" s="7"/>
      <c r="L115" s="25">
        <v>2.4</v>
      </c>
      <c r="M115" s="7"/>
      <c r="N115" s="7"/>
      <c r="O115" s="7"/>
      <c r="P115" s="7"/>
      <c r="Q115" s="7"/>
      <c r="R115" s="7"/>
      <c r="T115" s="7"/>
      <c r="U115" s="7"/>
      <c r="V115" s="7"/>
      <c r="W115" s="50">
        <v>54</v>
      </c>
      <c r="X115" s="50"/>
      <c r="Y115" s="50"/>
      <c r="Z115" s="44" t="s">
        <v>240</v>
      </c>
      <c r="AA115" s="7"/>
      <c r="AB115" s="7"/>
      <c r="AC115" s="7"/>
      <c r="AD115" s="44" t="s">
        <v>240</v>
      </c>
      <c r="AE115" s="1"/>
    </row>
    <row r="116" spans="1:31">
      <c r="A116" s="18" t="s">
        <v>1677</v>
      </c>
      <c r="B116" s="18"/>
      <c r="E116" s="9"/>
      <c r="F116" s="9"/>
      <c r="G116" s="9"/>
      <c r="H116" s="9"/>
      <c r="I116" s="9"/>
      <c r="J116" s="9"/>
      <c r="K116" s="3"/>
      <c r="L116" s="13">
        <v>2.4</v>
      </c>
      <c r="M116" s="47"/>
      <c r="N116" s="47"/>
      <c r="O116" s="47"/>
      <c r="P116" s="47"/>
      <c r="Q116" s="47"/>
      <c r="R116" s="47"/>
      <c r="T116" s="44"/>
      <c r="U116" s="44"/>
      <c r="V116" s="44"/>
      <c r="W116" s="50">
        <v>55</v>
      </c>
      <c r="X116" s="44"/>
      <c r="Y116" s="44"/>
      <c r="Z116" s="45" t="s">
        <v>240</v>
      </c>
      <c r="AA116" s="44"/>
      <c r="AB116" s="44"/>
      <c r="AC116" s="44"/>
      <c r="AD116" s="46" t="s">
        <v>240</v>
      </c>
      <c r="AE116" s="1"/>
    </row>
    <row r="117" spans="1:31">
      <c r="A117" s="18" t="s">
        <v>1424</v>
      </c>
      <c r="B117" s="18"/>
      <c r="E117" s="45"/>
      <c r="F117" s="45"/>
      <c r="G117" s="9"/>
      <c r="H117" s="52"/>
      <c r="I117" s="3"/>
      <c r="J117" s="3"/>
      <c r="K117" s="9"/>
      <c r="L117" s="13">
        <v>2.4</v>
      </c>
      <c r="M117" s="18"/>
      <c r="N117" s="18"/>
      <c r="O117" s="18"/>
      <c r="P117" s="18"/>
      <c r="Q117" s="18"/>
      <c r="R117" s="18"/>
      <c r="T117" s="18"/>
      <c r="U117" s="18"/>
      <c r="V117" s="18"/>
      <c r="W117" s="98">
        <f>91-36</f>
        <v>55</v>
      </c>
      <c r="X117" s="47"/>
      <c r="Y117" s="47"/>
      <c r="Z117" s="45" t="s">
        <v>240</v>
      </c>
      <c r="AA117" s="18"/>
      <c r="AB117" s="18"/>
      <c r="AC117" s="18"/>
      <c r="AD117" s="18" t="s">
        <v>240</v>
      </c>
      <c r="AE117" s="1"/>
    </row>
    <row r="118" spans="1:31" ht="25.5">
      <c r="A118" s="18" t="s">
        <v>1425</v>
      </c>
      <c r="B118" s="18"/>
      <c r="E118" s="7"/>
      <c r="F118" s="7"/>
      <c r="G118" s="9"/>
      <c r="H118" s="9"/>
      <c r="I118" s="7"/>
      <c r="J118" s="7"/>
      <c r="K118" s="9"/>
      <c r="L118" s="14">
        <v>2.4</v>
      </c>
      <c r="M118" s="7"/>
      <c r="N118" s="7"/>
      <c r="O118" s="7"/>
      <c r="P118" s="7"/>
      <c r="Q118" s="7"/>
      <c r="R118" s="7"/>
      <c r="T118" s="7"/>
      <c r="U118" s="7"/>
      <c r="V118" s="7"/>
      <c r="W118" s="98">
        <v>55</v>
      </c>
      <c r="X118" s="50"/>
      <c r="Y118" s="50"/>
      <c r="Z118" s="45" t="s">
        <v>240</v>
      </c>
      <c r="AA118" s="7"/>
      <c r="AB118" s="7"/>
      <c r="AC118" s="7"/>
      <c r="AD118" s="7" t="s">
        <v>240</v>
      </c>
      <c r="AE118" s="1"/>
    </row>
    <row r="119" spans="1:31">
      <c r="A119" s="45" t="s">
        <v>219</v>
      </c>
      <c r="B119" s="45"/>
      <c r="E119" s="45"/>
      <c r="F119" s="45"/>
      <c r="G119" s="3"/>
      <c r="H119" s="9"/>
      <c r="I119" s="9"/>
      <c r="J119" s="9"/>
      <c r="K119" s="9"/>
      <c r="L119" s="29">
        <v>2.4</v>
      </c>
      <c r="M119" s="7"/>
      <c r="N119" s="7"/>
      <c r="O119" s="7"/>
      <c r="P119" s="7"/>
      <c r="Q119" s="7"/>
      <c r="R119" s="7"/>
      <c r="T119" s="7"/>
      <c r="U119" s="7"/>
      <c r="V119" s="7"/>
      <c r="W119" s="50">
        <f>2002-1947</f>
        <v>55</v>
      </c>
      <c r="X119" s="50"/>
      <c r="Y119" s="50"/>
      <c r="Z119" s="7" t="s">
        <v>240</v>
      </c>
      <c r="AA119" s="7"/>
      <c r="AB119" s="7"/>
      <c r="AC119" s="7"/>
      <c r="AD119" s="7" t="s">
        <v>240</v>
      </c>
      <c r="AE119" s="1"/>
    </row>
    <row r="120" spans="1:31">
      <c r="A120" s="148" t="s">
        <v>1945</v>
      </c>
      <c r="B120" s="148"/>
      <c r="E120" s="7"/>
      <c r="F120" s="7"/>
      <c r="G120" s="9"/>
      <c r="H120" s="3"/>
      <c r="I120" s="7"/>
      <c r="J120" s="7"/>
      <c r="K120" s="3"/>
      <c r="L120" s="25">
        <v>2.4</v>
      </c>
      <c r="M120" s="47"/>
      <c r="N120" s="47"/>
      <c r="O120" s="47"/>
      <c r="P120" s="47"/>
      <c r="Q120" s="47"/>
      <c r="R120" s="47"/>
      <c r="T120" s="44"/>
      <c r="U120" s="44"/>
      <c r="V120" s="44"/>
      <c r="W120" s="7">
        <f>2005-1949</f>
        <v>56</v>
      </c>
      <c r="X120" s="47"/>
      <c r="Y120" s="47"/>
      <c r="Z120" s="45" t="s">
        <v>240</v>
      </c>
      <c r="AA120" s="44"/>
      <c r="AB120" s="44"/>
      <c r="AC120" s="44"/>
      <c r="AD120" s="45" t="s">
        <v>240</v>
      </c>
      <c r="AE120" s="1"/>
    </row>
    <row r="121" spans="1:31">
      <c r="A121" s="18" t="s">
        <v>182</v>
      </c>
      <c r="B121" s="18"/>
      <c r="E121" s="9"/>
      <c r="F121" s="9"/>
      <c r="G121" s="52"/>
      <c r="H121" s="3"/>
      <c r="I121" s="9"/>
      <c r="J121" s="9"/>
      <c r="K121" s="7"/>
      <c r="L121" s="25">
        <v>2.4</v>
      </c>
      <c r="M121" s="7"/>
      <c r="N121" s="7"/>
      <c r="O121" s="7"/>
      <c r="P121" s="7"/>
      <c r="Q121" s="7"/>
      <c r="R121" s="7"/>
      <c r="T121" s="7"/>
      <c r="U121" s="7"/>
      <c r="V121" s="7"/>
      <c r="W121" s="50">
        <f>78-22</f>
        <v>56</v>
      </c>
      <c r="X121" s="50"/>
      <c r="Y121" s="50"/>
      <c r="Z121" s="7" t="s">
        <v>240</v>
      </c>
      <c r="AA121" s="9"/>
      <c r="AB121" s="9"/>
      <c r="AC121" s="9"/>
      <c r="AD121" s="7" t="s">
        <v>240</v>
      </c>
      <c r="AE121" s="106"/>
    </row>
    <row r="122" spans="1:31" ht="25.5">
      <c r="A122" s="45" t="s">
        <v>1256</v>
      </c>
      <c r="B122" s="45"/>
      <c r="E122" s="3"/>
      <c r="F122" s="3"/>
      <c r="G122" s="9"/>
      <c r="H122" s="3"/>
      <c r="I122" s="3"/>
      <c r="J122" s="3"/>
      <c r="K122" s="7"/>
      <c r="L122" s="25">
        <v>2.4</v>
      </c>
      <c r="M122" s="7"/>
      <c r="N122" s="7"/>
      <c r="O122" s="7"/>
      <c r="P122" s="7"/>
      <c r="Q122" s="7"/>
      <c r="R122" s="7"/>
      <c r="T122" s="7"/>
      <c r="U122" s="7"/>
      <c r="V122" s="7"/>
      <c r="W122" s="98">
        <f>2009-1953</f>
        <v>56</v>
      </c>
      <c r="X122" s="50"/>
      <c r="Y122" s="50"/>
      <c r="Z122" s="38" t="s">
        <v>240</v>
      </c>
      <c r="AA122" s="9"/>
      <c r="AB122" s="9"/>
      <c r="AC122" s="9"/>
      <c r="AD122" s="44" t="s">
        <v>240</v>
      </c>
      <c r="AE122" s="1"/>
    </row>
    <row r="123" spans="1:31">
      <c r="A123" s="18" t="s">
        <v>660</v>
      </c>
      <c r="B123" s="18"/>
      <c r="E123" s="9"/>
      <c r="F123" s="9"/>
      <c r="G123" s="9"/>
      <c r="H123" s="9"/>
      <c r="I123" s="9"/>
      <c r="J123" s="9"/>
      <c r="K123" s="3"/>
      <c r="L123" s="15">
        <v>2.4</v>
      </c>
      <c r="M123" s="45"/>
      <c r="N123" s="45"/>
      <c r="O123" s="45"/>
      <c r="P123" s="45"/>
      <c r="Q123" s="45"/>
      <c r="R123" s="45"/>
      <c r="T123" s="45"/>
      <c r="U123" s="45"/>
      <c r="V123" s="45"/>
      <c r="W123" s="47">
        <v>56</v>
      </c>
      <c r="X123" s="45"/>
      <c r="Y123" s="45"/>
      <c r="Z123" s="45" t="s">
        <v>240</v>
      </c>
      <c r="AA123" s="45"/>
      <c r="AB123" s="45"/>
      <c r="AC123" s="45"/>
      <c r="AD123" s="7" t="s">
        <v>240</v>
      </c>
      <c r="AE123" s="1"/>
    </row>
    <row r="124" spans="1:31" ht="25.5">
      <c r="A124" s="18" t="s">
        <v>1430</v>
      </c>
      <c r="B124" s="18"/>
      <c r="E124" s="45"/>
      <c r="F124" s="45"/>
      <c r="G124" s="3"/>
      <c r="H124" s="9"/>
      <c r="I124" s="3"/>
      <c r="J124" s="3"/>
      <c r="K124" s="3"/>
      <c r="L124" s="14">
        <v>2.4</v>
      </c>
      <c r="M124" s="45"/>
      <c r="N124" s="45"/>
      <c r="O124" s="45"/>
      <c r="P124" s="45"/>
      <c r="Q124" s="45"/>
      <c r="R124" s="45"/>
      <c r="T124" s="45"/>
      <c r="U124" s="45"/>
      <c r="V124" s="45"/>
      <c r="W124" s="50">
        <f>2007-1951</f>
        <v>56</v>
      </c>
      <c r="X124" s="47"/>
      <c r="Y124" s="47"/>
      <c r="Z124" s="7" t="s">
        <v>240</v>
      </c>
      <c r="AA124" s="45"/>
      <c r="AB124" s="45"/>
      <c r="AC124" s="45"/>
      <c r="AD124" s="44" t="s">
        <v>240</v>
      </c>
      <c r="AE124" s="1"/>
    </row>
    <row r="125" spans="1:31">
      <c r="A125" s="45" t="s">
        <v>1641</v>
      </c>
      <c r="B125" s="45"/>
      <c r="E125" s="129"/>
      <c r="F125" s="129"/>
      <c r="G125" s="3"/>
      <c r="H125" s="9"/>
      <c r="I125" s="129"/>
      <c r="J125" s="129"/>
      <c r="K125" s="3"/>
      <c r="L125" s="14">
        <v>2.4</v>
      </c>
      <c r="M125" s="45"/>
      <c r="N125" s="45"/>
      <c r="O125" s="45"/>
      <c r="P125" s="45"/>
      <c r="Q125" s="45"/>
      <c r="R125" s="45"/>
      <c r="T125" s="45"/>
      <c r="U125" s="45"/>
      <c r="V125" s="45"/>
      <c r="W125" s="50">
        <f>75-19</f>
        <v>56</v>
      </c>
      <c r="X125" s="47"/>
      <c r="Y125" s="47"/>
      <c r="Z125" s="7" t="s">
        <v>240</v>
      </c>
      <c r="AA125" s="45"/>
      <c r="AB125" s="45"/>
      <c r="AC125" s="45"/>
      <c r="AD125" s="44" t="s">
        <v>240</v>
      </c>
      <c r="AE125" s="1"/>
    </row>
    <row r="126" spans="1:31" ht="25.5">
      <c r="A126" s="18" t="s">
        <v>1281</v>
      </c>
      <c r="B126" s="18"/>
      <c r="E126" s="9"/>
      <c r="F126" s="9"/>
      <c r="G126" s="9"/>
      <c r="H126" s="7"/>
      <c r="I126" s="9"/>
      <c r="J126" s="9"/>
      <c r="K126" s="9"/>
      <c r="L126" s="25">
        <v>2.5</v>
      </c>
      <c r="M126" s="7"/>
      <c r="N126" s="7"/>
      <c r="O126" s="7"/>
      <c r="P126" s="7"/>
      <c r="Q126" s="7"/>
      <c r="R126" s="7"/>
      <c r="T126" s="7"/>
      <c r="U126" s="7"/>
      <c r="V126" s="7"/>
      <c r="W126" s="50">
        <v>56</v>
      </c>
      <c r="X126" s="50"/>
      <c r="Y126" s="50"/>
      <c r="Z126" s="38" t="s">
        <v>240</v>
      </c>
      <c r="AA126" s="7"/>
      <c r="AB126" s="7"/>
      <c r="AC126" s="7"/>
      <c r="AD126" s="44" t="s">
        <v>240</v>
      </c>
      <c r="AE126" s="1"/>
    </row>
    <row r="127" spans="1:31">
      <c r="A127" s="18" t="s">
        <v>1057</v>
      </c>
      <c r="B127" s="18"/>
      <c r="E127" s="45"/>
      <c r="F127" s="45"/>
      <c r="G127" s="3"/>
      <c r="H127" s="7"/>
      <c r="I127" s="7"/>
      <c r="J127" s="7"/>
      <c r="K127" s="3"/>
      <c r="L127" s="25">
        <v>2.5</v>
      </c>
      <c r="M127" s="7"/>
      <c r="N127" s="7"/>
      <c r="O127" s="7"/>
      <c r="P127" s="7"/>
      <c r="Q127" s="7"/>
      <c r="R127" s="7"/>
      <c r="T127" s="7"/>
      <c r="U127" s="7"/>
      <c r="V127" s="7"/>
      <c r="W127" s="50">
        <v>57</v>
      </c>
      <c r="X127" s="50"/>
      <c r="Y127" s="50"/>
      <c r="Z127" s="7" t="s">
        <v>240</v>
      </c>
      <c r="AA127" s="7"/>
      <c r="AB127" s="7"/>
      <c r="AC127" s="7"/>
      <c r="AD127" s="44" t="s">
        <v>240</v>
      </c>
      <c r="AE127" s="1"/>
    </row>
    <row r="128" spans="1:31" ht="25.5">
      <c r="A128" s="18" t="s">
        <v>1490</v>
      </c>
      <c r="B128" s="18"/>
      <c r="E128" s="9"/>
      <c r="F128" s="9"/>
      <c r="G128" s="9"/>
      <c r="H128" s="27"/>
      <c r="I128" s="9"/>
      <c r="J128" s="9"/>
      <c r="K128" s="7"/>
      <c r="L128" s="25">
        <v>2.7</v>
      </c>
      <c r="M128" s="7"/>
      <c r="N128" s="7"/>
      <c r="O128" s="7"/>
      <c r="P128" s="7"/>
      <c r="Q128" s="7"/>
      <c r="R128" s="7"/>
      <c r="T128" s="7"/>
      <c r="U128" s="7"/>
      <c r="V128" s="7"/>
      <c r="W128" s="37">
        <f>2009-1952</f>
        <v>57</v>
      </c>
      <c r="X128" s="50"/>
      <c r="Y128" s="50"/>
      <c r="Z128" s="7" t="s">
        <v>240</v>
      </c>
      <c r="AA128" s="7"/>
      <c r="AB128" s="7"/>
      <c r="AC128" s="7"/>
      <c r="AD128" s="44" t="s">
        <v>240</v>
      </c>
      <c r="AE128" s="1"/>
    </row>
    <row r="129" spans="1:31" ht="25.5">
      <c r="A129" s="18" t="s">
        <v>494</v>
      </c>
      <c r="B129" s="18"/>
      <c r="E129" s="9"/>
      <c r="F129" s="9"/>
      <c r="G129" s="7"/>
      <c r="H129" s="3"/>
      <c r="I129" s="9"/>
      <c r="J129" s="9"/>
      <c r="K129" s="9"/>
      <c r="L129" s="14">
        <v>2.8</v>
      </c>
      <c r="M129" s="18"/>
      <c r="N129" s="18"/>
      <c r="O129" s="18"/>
      <c r="P129" s="18"/>
      <c r="Q129" s="18"/>
      <c r="R129" s="18"/>
      <c r="T129" s="18"/>
      <c r="U129" s="18"/>
      <c r="V129" s="18"/>
      <c r="W129" s="50">
        <f>95-38</f>
        <v>57</v>
      </c>
      <c r="X129" s="98"/>
      <c r="Y129" s="98"/>
      <c r="Z129" s="46" t="s">
        <v>240</v>
      </c>
      <c r="AA129" s="45"/>
      <c r="AB129" s="45"/>
      <c r="AC129" s="45"/>
      <c r="AD129" s="45" t="s">
        <v>240</v>
      </c>
      <c r="AE129" s="110"/>
    </row>
    <row r="130" spans="1:31">
      <c r="A130" s="18" t="s">
        <v>1428</v>
      </c>
      <c r="B130" s="18"/>
      <c r="E130" s="7"/>
      <c r="F130" s="7"/>
      <c r="G130" s="3"/>
      <c r="H130" s="9"/>
      <c r="I130" s="7"/>
      <c r="J130" s="7"/>
      <c r="K130" s="7"/>
      <c r="L130" s="13">
        <v>2.8</v>
      </c>
      <c r="M130" s="7"/>
      <c r="N130" s="7"/>
      <c r="O130" s="7"/>
      <c r="P130" s="7"/>
      <c r="Q130" s="7"/>
      <c r="R130" s="7"/>
      <c r="T130" s="7"/>
      <c r="U130" s="7"/>
      <c r="V130" s="7"/>
      <c r="W130" s="47">
        <f>74-17</f>
        <v>57</v>
      </c>
      <c r="X130" s="50"/>
      <c r="Y130" s="50"/>
      <c r="Z130" s="46" t="s">
        <v>240</v>
      </c>
      <c r="AA130" s="7"/>
      <c r="AB130" s="7"/>
      <c r="AC130" s="7"/>
      <c r="AD130" s="45" t="s">
        <v>240</v>
      </c>
      <c r="AE130" s="1"/>
    </row>
    <row r="131" spans="1:31" ht="25.5">
      <c r="A131" s="18" t="s">
        <v>1683</v>
      </c>
      <c r="B131" s="18"/>
      <c r="E131" s="9"/>
      <c r="F131" s="9"/>
      <c r="G131" s="3"/>
      <c r="H131" s="3"/>
      <c r="I131" s="9"/>
      <c r="J131" s="9"/>
      <c r="K131" s="9"/>
      <c r="L131" s="15">
        <v>2.9</v>
      </c>
      <c r="M131" s="98"/>
      <c r="N131" s="98"/>
      <c r="O131" s="98"/>
      <c r="P131" s="98"/>
      <c r="Q131" s="98"/>
      <c r="R131" s="98"/>
      <c r="T131" s="46"/>
      <c r="U131" s="46"/>
      <c r="V131" s="46"/>
      <c r="W131" s="47">
        <v>57</v>
      </c>
      <c r="X131" s="98"/>
      <c r="Y131" s="98"/>
      <c r="Z131" s="9" t="s">
        <v>240</v>
      </c>
      <c r="AA131" s="38"/>
      <c r="AB131" s="38"/>
      <c r="AC131" s="38"/>
      <c r="AD131" s="45" t="s">
        <v>240</v>
      </c>
      <c r="AE131" s="1"/>
    </row>
    <row r="132" spans="1:31">
      <c r="A132" s="45" t="s">
        <v>203</v>
      </c>
      <c r="B132" s="45"/>
      <c r="E132" s="45"/>
      <c r="F132" s="45"/>
      <c r="G132" s="129"/>
      <c r="H132" s="9"/>
      <c r="I132" s="3"/>
      <c r="J132" s="3"/>
      <c r="K132" s="3"/>
      <c r="L132" s="15">
        <v>3</v>
      </c>
      <c r="M132" s="45"/>
      <c r="N132" s="45"/>
      <c r="O132" s="45"/>
      <c r="P132" s="45"/>
      <c r="Q132" s="45"/>
      <c r="R132" s="45"/>
      <c r="T132" s="45"/>
      <c r="U132" s="45"/>
      <c r="V132" s="45"/>
      <c r="W132" s="50">
        <f>83-25</f>
        <v>58</v>
      </c>
      <c r="X132" s="45"/>
      <c r="Y132" s="45"/>
      <c r="Z132" s="9" t="s">
        <v>240</v>
      </c>
      <c r="AA132" s="45"/>
      <c r="AB132" s="45"/>
      <c r="AC132" s="45"/>
      <c r="AD132" s="44" t="s">
        <v>240</v>
      </c>
      <c r="AE132" s="1"/>
    </row>
    <row r="133" spans="1:31">
      <c r="A133" s="18" t="s">
        <v>1706</v>
      </c>
      <c r="B133" s="18"/>
      <c r="E133" s="9"/>
      <c r="F133" s="9"/>
      <c r="I133" s="9"/>
      <c r="J133" s="9"/>
      <c r="K133" s="9"/>
      <c r="L133" s="13">
        <v>3</v>
      </c>
      <c r="M133" s="7"/>
      <c r="N133" s="7"/>
      <c r="O133" s="7"/>
      <c r="P133" s="7"/>
      <c r="Q133" s="7"/>
      <c r="R133" s="7"/>
      <c r="T133" s="7"/>
      <c r="U133" s="7"/>
      <c r="V133" s="7"/>
      <c r="W133" s="47">
        <v>58</v>
      </c>
      <c r="X133" s="50"/>
      <c r="Y133" s="50"/>
      <c r="Z133" s="9" t="s">
        <v>240</v>
      </c>
      <c r="AA133" s="7"/>
      <c r="AB133" s="7"/>
      <c r="AC133" s="7"/>
      <c r="AD133" s="7" t="s">
        <v>240</v>
      </c>
      <c r="AE133" s="1"/>
    </row>
    <row r="134" spans="1:31">
      <c r="A134" s="45" t="s">
        <v>1675</v>
      </c>
      <c r="B134" s="45"/>
      <c r="E134" s="9"/>
      <c r="F134" s="9"/>
      <c r="I134" s="9"/>
      <c r="J134" s="9"/>
      <c r="K134" s="3"/>
      <c r="L134" s="25">
        <v>3</v>
      </c>
      <c r="M134" s="7"/>
      <c r="N134" s="7"/>
      <c r="O134" s="7"/>
      <c r="P134" s="7"/>
      <c r="Q134" s="7"/>
      <c r="R134" s="7"/>
      <c r="T134" s="7"/>
      <c r="U134" s="7"/>
      <c r="V134" s="7"/>
      <c r="W134" s="50">
        <f>95-37</f>
        <v>58</v>
      </c>
      <c r="X134" s="50"/>
      <c r="Y134" s="50"/>
      <c r="Z134" s="45" t="s">
        <v>240</v>
      </c>
      <c r="AA134" s="7"/>
      <c r="AB134" s="7"/>
      <c r="AC134" s="7"/>
      <c r="AD134" s="18" t="s">
        <v>240</v>
      </c>
      <c r="AE134" s="1"/>
    </row>
    <row r="135" spans="1:31" ht="25.5">
      <c r="A135" s="18" t="s">
        <v>236</v>
      </c>
      <c r="B135" s="18"/>
      <c r="E135" s="7"/>
      <c r="F135" s="7"/>
      <c r="I135" s="52"/>
      <c r="J135" s="52"/>
      <c r="K135" s="129"/>
      <c r="L135" s="25">
        <v>3</v>
      </c>
      <c r="M135" s="47"/>
      <c r="N135" s="47"/>
      <c r="O135" s="47"/>
      <c r="P135" s="47"/>
      <c r="Q135" s="47"/>
      <c r="R135" s="47"/>
      <c r="T135" s="130"/>
      <c r="U135" s="130"/>
      <c r="V135" s="130"/>
      <c r="W135" s="45">
        <f>85-26</f>
        <v>59</v>
      </c>
      <c r="X135" s="37"/>
      <c r="Y135" s="37"/>
      <c r="Z135" s="7" t="s">
        <v>240</v>
      </c>
      <c r="AA135" s="38"/>
      <c r="AB135" s="38"/>
      <c r="AC135" s="38"/>
      <c r="AD135" s="18" t="s">
        <v>240</v>
      </c>
      <c r="AE135" s="1"/>
    </row>
    <row r="136" spans="1:31">
      <c r="A136" s="18" t="s">
        <v>1492</v>
      </c>
      <c r="B136" s="18"/>
      <c r="E136" s="9"/>
      <c r="F136" s="9"/>
      <c r="I136" s="9"/>
      <c r="J136" s="9"/>
      <c r="K136" s="9"/>
      <c r="L136" s="13">
        <v>3</v>
      </c>
      <c r="M136" s="7"/>
      <c r="N136" s="7"/>
      <c r="O136" s="7"/>
      <c r="P136" s="7"/>
      <c r="Q136" s="7"/>
      <c r="R136" s="7"/>
      <c r="T136" s="7"/>
      <c r="U136" s="7"/>
      <c r="V136" s="7"/>
      <c r="W136" s="7">
        <v>60</v>
      </c>
      <c r="X136" s="50"/>
      <c r="Y136" s="50"/>
      <c r="Z136" s="7" t="s">
        <v>240</v>
      </c>
      <c r="AA136" s="7"/>
      <c r="AB136" s="7"/>
      <c r="AC136" s="7"/>
      <c r="AD136" s="44" t="s">
        <v>240</v>
      </c>
      <c r="AE136" s="1"/>
    </row>
    <row r="137" spans="1:31" ht="38.25">
      <c r="A137" s="45" t="s">
        <v>277</v>
      </c>
      <c r="B137" s="45"/>
      <c r="E137" s="3"/>
      <c r="F137" s="3"/>
      <c r="I137" s="52"/>
      <c r="J137" s="52"/>
      <c r="K137" s="7"/>
      <c r="L137" s="25">
        <v>3</v>
      </c>
      <c r="M137" s="7"/>
      <c r="N137" s="7"/>
      <c r="O137" s="7"/>
      <c r="P137" s="7"/>
      <c r="Q137" s="7"/>
      <c r="R137" s="7"/>
      <c r="T137" s="7"/>
      <c r="U137" s="7"/>
      <c r="V137" s="7"/>
      <c r="W137" s="47">
        <f>2002-1941</f>
        <v>61</v>
      </c>
      <c r="X137" s="50"/>
      <c r="Y137" s="50"/>
      <c r="Z137" s="46" t="s">
        <v>240</v>
      </c>
      <c r="AA137" s="7"/>
      <c r="AB137" s="7"/>
      <c r="AC137" s="7"/>
      <c r="AD137" s="45" t="s">
        <v>240</v>
      </c>
      <c r="AE137" s="1"/>
    </row>
    <row r="138" spans="1:31" ht="38.25">
      <c r="A138" s="18" t="s">
        <v>408</v>
      </c>
      <c r="B138" s="18"/>
      <c r="E138" s="9"/>
      <c r="F138" s="9"/>
      <c r="I138" s="9"/>
      <c r="J138" s="9"/>
      <c r="K138" s="9"/>
      <c r="L138" s="13">
        <v>3</v>
      </c>
      <c r="M138" s="98"/>
      <c r="N138" s="98"/>
      <c r="O138" s="98"/>
      <c r="P138" s="98"/>
      <c r="Q138" s="98"/>
      <c r="R138" s="98"/>
      <c r="T138" s="46"/>
      <c r="U138" s="46"/>
      <c r="V138" s="46"/>
      <c r="W138" s="138">
        <v>61</v>
      </c>
      <c r="X138" s="98"/>
      <c r="Y138" s="98"/>
      <c r="Z138" s="45" t="s">
        <v>240</v>
      </c>
      <c r="AA138" s="46"/>
      <c r="AB138" s="46"/>
      <c r="AC138" s="46"/>
      <c r="AD138" s="7" t="s">
        <v>240</v>
      </c>
      <c r="AE138" s="1"/>
    </row>
    <row r="139" spans="1:31" ht="25.5">
      <c r="A139" s="18" t="s">
        <v>1491</v>
      </c>
      <c r="B139" s="18"/>
      <c r="E139" s="9"/>
      <c r="F139" s="9"/>
      <c r="I139" s="9"/>
      <c r="J139" s="9"/>
      <c r="K139" s="9"/>
      <c r="L139" s="13">
        <v>3</v>
      </c>
      <c r="M139" s="98"/>
      <c r="N139" s="98"/>
      <c r="O139" s="98"/>
      <c r="P139" s="98"/>
      <c r="Q139" s="98"/>
      <c r="R139" s="98"/>
      <c r="T139" s="46"/>
      <c r="U139" s="46"/>
      <c r="V139" s="46"/>
      <c r="W139" s="50">
        <f>91-30</f>
        <v>61</v>
      </c>
      <c r="X139" s="98"/>
      <c r="Y139" s="98"/>
      <c r="Z139" s="7" t="s">
        <v>240</v>
      </c>
      <c r="AA139" s="46"/>
      <c r="AB139" s="46"/>
      <c r="AC139" s="46"/>
      <c r="AD139" s="44" t="s">
        <v>240</v>
      </c>
      <c r="AE139" s="1"/>
    </row>
    <row r="140" spans="1:31" ht="25.5">
      <c r="A140" s="62" t="s">
        <v>914</v>
      </c>
      <c r="B140" s="62"/>
      <c r="E140" s="3"/>
      <c r="F140" s="3"/>
      <c r="I140" s="3"/>
      <c r="J140" s="3"/>
      <c r="K140" s="7"/>
      <c r="L140" s="29">
        <v>3</v>
      </c>
      <c r="M140" s="7"/>
      <c r="N140" s="7"/>
      <c r="O140" s="7"/>
      <c r="P140" s="7"/>
      <c r="Q140" s="7"/>
      <c r="R140" s="7"/>
      <c r="T140" s="7"/>
      <c r="U140" s="7"/>
      <c r="V140" s="7"/>
      <c r="W140" s="98">
        <v>61</v>
      </c>
      <c r="X140" s="50"/>
      <c r="Y140" s="50"/>
      <c r="Z140" s="46" t="s">
        <v>240</v>
      </c>
      <c r="AA140" s="9"/>
      <c r="AB140" s="9"/>
      <c r="AC140" s="9"/>
      <c r="AD140" s="45" t="s">
        <v>240</v>
      </c>
      <c r="AE140" s="1"/>
    </row>
    <row r="141" spans="1:31">
      <c r="A141" s="45" t="s">
        <v>1254</v>
      </c>
      <c r="B141" s="45"/>
      <c r="E141" s="3"/>
      <c r="F141" s="3"/>
      <c r="G141" s="129"/>
      <c r="H141" s="7"/>
      <c r="I141" s="3"/>
      <c r="J141" s="3"/>
      <c r="K141" s="9"/>
      <c r="L141" s="25">
        <v>3</v>
      </c>
      <c r="M141" s="98"/>
      <c r="N141" s="98"/>
      <c r="O141" s="98"/>
      <c r="P141" s="98"/>
      <c r="Q141" s="98"/>
      <c r="R141" s="98"/>
      <c r="T141" s="46"/>
      <c r="U141" s="46"/>
      <c r="V141" s="46"/>
      <c r="W141" s="7">
        <v>62</v>
      </c>
      <c r="X141" s="98"/>
      <c r="Y141" s="98"/>
      <c r="Z141" s="45" t="s">
        <v>240</v>
      </c>
      <c r="AA141" s="9"/>
      <c r="AB141" s="9"/>
      <c r="AC141" s="9"/>
      <c r="AD141" s="45" t="s">
        <v>240</v>
      </c>
      <c r="AE141" s="1"/>
    </row>
    <row r="142" spans="1:31">
      <c r="A142" s="45" t="s">
        <v>616</v>
      </c>
      <c r="B142" s="45"/>
      <c r="E142" s="3"/>
      <c r="F142" s="3"/>
      <c r="G142" s="3"/>
      <c r="H142" s="3"/>
      <c r="I142" s="3"/>
      <c r="J142" s="3"/>
      <c r="K142" s="3"/>
      <c r="L142" s="15">
        <v>3</v>
      </c>
      <c r="M142" s="45"/>
      <c r="N142" s="45"/>
      <c r="O142" s="45"/>
      <c r="P142" s="45"/>
      <c r="Q142" s="45"/>
      <c r="R142" s="45"/>
      <c r="T142" s="45"/>
      <c r="U142" s="45"/>
      <c r="V142" s="45"/>
      <c r="W142" s="98">
        <v>63</v>
      </c>
      <c r="X142" s="45"/>
      <c r="Y142" s="45"/>
      <c r="Z142" s="45" t="s">
        <v>240</v>
      </c>
      <c r="AA142" s="9"/>
      <c r="AB142" s="9"/>
      <c r="AC142" s="9"/>
      <c r="AD142" s="7" t="s">
        <v>240</v>
      </c>
      <c r="AE142" s="1"/>
    </row>
    <row r="143" spans="1:31">
      <c r="A143" s="18" t="s">
        <v>464</v>
      </c>
      <c r="B143" s="18"/>
      <c r="E143" s="9"/>
      <c r="F143" s="9"/>
      <c r="G143" s="9"/>
      <c r="H143" s="3"/>
      <c r="I143" s="9"/>
      <c r="J143" s="9"/>
      <c r="K143" s="9"/>
      <c r="L143" s="29">
        <v>3</v>
      </c>
      <c r="M143" s="18"/>
      <c r="N143" s="18"/>
      <c r="O143" s="18"/>
      <c r="P143" s="18"/>
      <c r="Q143" s="18"/>
      <c r="R143" s="18"/>
      <c r="T143" s="18"/>
      <c r="U143" s="18"/>
      <c r="V143" s="18"/>
      <c r="W143" s="47">
        <v>63</v>
      </c>
      <c r="X143" s="98"/>
      <c r="Y143" s="98"/>
      <c r="Z143" s="45" t="s">
        <v>240</v>
      </c>
      <c r="AA143" s="45"/>
      <c r="AB143" s="45"/>
      <c r="AC143" s="45"/>
      <c r="AD143" s="44" t="s">
        <v>240</v>
      </c>
      <c r="AE143" s="1"/>
    </row>
    <row r="144" spans="1:31" ht="25.5">
      <c r="A144" s="18" t="s">
        <v>640</v>
      </c>
      <c r="B144" s="18"/>
      <c r="E144" s="9"/>
      <c r="F144" s="9"/>
      <c r="G144" s="9"/>
      <c r="H144" s="3"/>
      <c r="I144" s="9"/>
      <c r="J144" s="9"/>
      <c r="K144" s="9"/>
      <c r="L144" s="13">
        <v>3</v>
      </c>
      <c r="M144" s="7"/>
      <c r="N144" s="7"/>
      <c r="O144" s="7"/>
      <c r="P144" s="7"/>
      <c r="Q144" s="7"/>
      <c r="R144" s="7"/>
      <c r="T144" s="7"/>
      <c r="U144" s="7"/>
      <c r="V144" s="7"/>
      <c r="W144" s="47">
        <v>63</v>
      </c>
      <c r="X144" s="50"/>
      <c r="Y144" s="50"/>
      <c r="Z144" s="9" t="s">
        <v>240</v>
      </c>
      <c r="AA144" s="7"/>
      <c r="AB144" s="7"/>
      <c r="AC144" s="7"/>
      <c r="AD144" s="45" t="s">
        <v>240</v>
      </c>
      <c r="AE144" s="1"/>
    </row>
    <row r="145" spans="1:31">
      <c r="A145" s="18" t="s">
        <v>1720</v>
      </c>
      <c r="B145" s="18"/>
      <c r="E145" s="9"/>
      <c r="F145" s="9"/>
      <c r="I145" s="9"/>
      <c r="J145" s="9"/>
      <c r="K145" s="52"/>
      <c r="L145" s="15">
        <v>3</v>
      </c>
      <c r="M145" s="7"/>
      <c r="N145" s="7"/>
      <c r="O145" s="7"/>
      <c r="P145" s="7"/>
      <c r="Q145" s="7"/>
      <c r="R145" s="7"/>
      <c r="T145" s="7"/>
      <c r="U145" s="7"/>
      <c r="V145" s="7"/>
      <c r="W145" s="47">
        <f>1985-1921</f>
        <v>64</v>
      </c>
      <c r="X145" s="50"/>
      <c r="Y145" s="50"/>
      <c r="Z145" s="7" t="s">
        <v>240</v>
      </c>
      <c r="AA145" s="7"/>
      <c r="AB145" s="7"/>
      <c r="AC145" s="7"/>
      <c r="AD145" s="45" t="s">
        <v>240</v>
      </c>
      <c r="AE145" s="1"/>
    </row>
    <row r="146" spans="1:31">
      <c r="A146" s="227" t="s">
        <v>917</v>
      </c>
      <c r="B146" s="227"/>
      <c r="E146" s="60"/>
      <c r="F146" s="60"/>
      <c r="I146" s="7"/>
      <c r="J146" s="7"/>
      <c r="K146" s="9"/>
      <c r="L146" s="14">
        <v>3</v>
      </c>
      <c r="M146" s="98"/>
      <c r="N146" s="98"/>
      <c r="O146" s="98"/>
      <c r="P146" s="98"/>
      <c r="Q146" s="98"/>
      <c r="R146" s="98"/>
      <c r="T146" s="46"/>
      <c r="U146" s="46"/>
      <c r="V146" s="46"/>
      <c r="W146" s="45">
        <f>2001-1937</f>
        <v>64</v>
      </c>
      <c r="X146" s="98"/>
      <c r="Y146" s="98"/>
      <c r="Z146" s="7" t="s">
        <v>240</v>
      </c>
      <c r="AA146" s="46"/>
      <c r="AB146" s="46"/>
      <c r="AC146" s="46"/>
      <c r="AD146" s="44" t="s">
        <v>240</v>
      </c>
      <c r="AE146" s="110"/>
    </row>
    <row r="147" spans="1:31">
      <c r="A147" s="148" t="s">
        <v>1389</v>
      </c>
      <c r="B147" s="148"/>
      <c r="E147" s="130"/>
      <c r="F147" s="130"/>
      <c r="I147" s="7"/>
      <c r="J147" s="7"/>
      <c r="K147" s="52"/>
      <c r="L147" s="13">
        <v>3</v>
      </c>
      <c r="M147" s="45"/>
      <c r="N147" s="45"/>
      <c r="O147" s="45"/>
      <c r="P147" s="45"/>
      <c r="Q147" s="45"/>
      <c r="R147" s="45"/>
      <c r="T147" s="45"/>
      <c r="U147" s="45"/>
      <c r="V147" s="45"/>
      <c r="W147" s="98">
        <v>64</v>
      </c>
      <c r="X147" s="45"/>
      <c r="Y147" s="45"/>
      <c r="Z147" s="44" t="s">
        <v>240</v>
      </c>
      <c r="AA147" s="45"/>
      <c r="AB147" s="45"/>
      <c r="AC147" s="45"/>
      <c r="AD147" s="38" t="s">
        <v>240</v>
      </c>
      <c r="AE147" s="1"/>
    </row>
    <row r="148" spans="1:31" ht="25.5">
      <c r="A148" s="18" t="s">
        <v>1166</v>
      </c>
      <c r="B148" s="18"/>
      <c r="E148" s="27"/>
      <c r="F148" s="27"/>
      <c r="I148" s="27"/>
      <c r="J148" s="27"/>
      <c r="K148" s="9"/>
      <c r="L148" s="25">
        <v>3</v>
      </c>
      <c r="M148" s="7"/>
      <c r="N148" s="7"/>
      <c r="O148" s="7"/>
      <c r="P148" s="7"/>
      <c r="Q148" s="7"/>
      <c r="R148" s="7"/>
      <c r="T148" s="7"/>
      <c r="U148" s="7"/>
      <c r="V148" s="7"/>
      <c r="W148" s="47">
        <v>65</v>
      </c>
      <c r="X148" s="50"/>
      <c r="Y148" s="50"/>
      <c r="Z148" s="45" t="s">
        <v>240</v>
      </c>
      <c r="AA148" s="7"/>
      <c r="AB148" s="7"/>
      <c r="AC148" s="7"/>
      <c r="AD148" s="7" t="s">
        <v>240</v>
      </c>
      <c r="AE148" s="1"/>
    </row>
    <row r="149" spans="1:31">
      <c r="A149" s="130" t="s">
        <v>1872</v>
      </c>
      <c r="B149" s="130"/>
      <c r="E149" s="3"/>
      <c r="F149" s="3"/>
      <c r="I149" s="3"/>
      <c r="J149" s="3"/>
      <c r="K149" s="9"/>
      <c r="L149" s="15">
        <v>3</v>
      </c>
      <c r="M149" s="98"/>
      <c r="N149" s="98"/>
      <c r="O149" s="98"/>
      <c r="P149" s="98"/>
      <c r="Q149" s="98"/>
      <c r="R149" s="98"/>
      <c r="T149" s="46"/>
      <c r="U149" s="46"/>
      <c r="V149" s="46"/>
      <c r="W149" s="45">
        <f>2005-1938</f>
        <v>67</v>
      </c>
      <c r="X149" s="98"/>
      <c r="Y149" s="98"/>
      <c r="Z149" s="7" t="s">
        <v>240</v>
      </c>
      <c r="AA149" s="46"/>
      <c r="AB149" s="46"/>
      <c r="AC149" s="46"/>
      <c r="AD149" s="44" t="s">
        <v>240</v>
      </c>
      <c r="AE149" s="1"/>
    </row>
    <row r="150" spans="1:31" ht="25.5">
      <c r="A150" s="18" t="s">
        <v>1448</v>
      </c>
      <c r="B150" s="18"/>
      <c r="E150" s="9"/>
      <c r="F150" s="9"/>
      <c r="I150" s="9"/>
      <c r="J150" s="9"/>
      <c r="K150" s="3"/>
      <c r="L150" s="29">
        <v>3</v>
      </c>
      <c r="M150" s="47"/>
      <c r="N150" s="47"/>
      <c r="O150" s="47"/>
      <c r="P150" s="47"/>
      <c r="Q150" s="47"/>
      <c r="R150" s="47"/>
      <c r="T150" s="44"/>
      <c r="U150" s="44"/>
      <c r="V150" s="44"/>
      <c r="W150" s="45">
        <v>68</v>
      </c>
      <c r="X150" s="37"/>
      <c r="Y150" s="37"/>
      <c r="Z150" s="45" t="s">
        <v>240</v>
      </c>
      <c r="AA150" s="38"/>
      <c r="AB150" s="38"/>
      <c r="AC150" s="38"/>
      <c r="AD150" s="44" t="s">
        <v>240</v>
      </c>
      <c r="AE150" s="1"/>
    </row>
    <row r="151" spans="1:31">
      <c r="A151" s="45" t="s">
        <v>458</v>
      </c>
      <c r="B151" s="45"/>
      <c r="E151" s="3"/>
      <c r="F151" s="3"/>
      <c r="I151" s="3"/>
      <c r="J151" s="3"/>
      <c r="K151" s="3"/>
      <c r="L151" s="15">
        <v>3</v>
      </c>
      <c r="M151" s="45"/>
      <c r="N151" s="45"/>
      <c r="O151" s="45"/>
      <c r="P151" s="45"/>
      <c r="Q151" s="45"/>
      <c r="R151" s="45"/>
      <c r="T151" s="45"/>
      <c r="U151" s="45"/>
      <c r="V151" s="45"/>
      <c r="W151" s="47">
        <v>68</v>
      </c>
      <c r="X151" s="45"/>
      <c r="Y151" s="45"/>
      <c r="Z151" s="7" t="s">
        <v>240</v>
      </c>
      <c r="AA151" s="45"/>
      <c r="AB151" s="45"/>
      <c r="AC151" s="45"/>
      <c r="AD151" s="7" t="s">
        <v>240</v>
      </c>
      <c r="AE151" s="1"/>
    </row>
    <row r="152" spans="1:31" ht="25.5">
      <c r="A152" s="18" t="s">
        <v>736</v>
      </c>
      <c r="B152" s="18"/>
      <c r="E152" s="45"/>
      <c r="F152" s="45"/>
      <c r="G152" s="3"/>
      <c r="H152" s="9"/>
      <c r="I152" s="9"/>
      <c r="J152" s="9"/>
      <c r="K152" s="3"/>
      <c r="L152" s="29">
        <v>3.25</v>
      </c>
      <c r="M152" s="45"/>
      <c r="N152" s="45"/>
      <c r="O152" s="45"/>
      <c r="P152" s="45"/>
      <c r="Q152" s="45"/>
      <c r="R152" s="45"/>
      <c r="T152" s="45"/>
      <c r="U152" s="45"/>
      <c r="V152" s="45"/>
      <c r="W152" s="45">
        <f>95-24</f>
        <v>71</v>
      </c>
      <c r="X152" s="47"/>
      <c r="Y152" s="47"/>
      <c r="Z152" s="7" t="s">
        <v>240</v>
      </c>
      <c r="AA152" s="45"/>
      <c r="AB152" s="45"/>
      <c r="AC152" s="45"/>
      <c r="AD152" s="7" t="s">
        <v>240</v>
      </c>
      <c r="AE152" s="1"/>
    </row>
    <row r="153" spans="1:31" ht="25.5">
      <c r="A153" s="18" t="s">
        <v>407</v>
      </c>
      <c r="B153" s="18"/>
      <c r="E153" s="7"/>
      <c r="F153" s="7"/>
      <c r="I153" s="7"/>
      <c r="J153" s="7"/>
      <c r="K153" s="9"/>
      <c r="L153" s="15">
        <v>3.25</v>
      </c>
      <c r="M153" s="18"/>
      <c r="N153" s="18"/>
      <c r="O153" s="18"/>
      <c r="P153" s="18"/>
      <c r="Q153" s="18"/>
      <c r="R153" s="18"/>
      <c r="T153" s="18"/>
      <c r="U153" s="18"/>
      <c r="V153" s="18"/>
      <c r="W153" s="98">
        <v>72</v>
      </c>
      <c r="X153" s="98"/>
      <c r="Y153" s="98"/>
      <c r="Z153" s="47" t="s">
        <v>240</v>
      </c>
      <c r="AA153" s="45"/>
      <c r="AB153" s="45"/>
      <c r="AC153" s="45"/>
      <c r="AD153" s="7" t="s">
        <v>240</v>
      </c>
      <c r="AE153" s="1"/>
    </row>
    <row r="154" spans="1:31">
      <c r="A154" s="45" t="s">
        <v>1595</v>
      </c>
      <c r="B154" s="45"/>
      <c r="E154" s="3"/>
      <c r="F154" s="3"/>
      <c r="I154" s="3"/>
      <c r="J154" s="3"/>
      <c r="K154" s="9"/>
      <c r="L154" s="14">
        <f>39/12</f>
        <v>3.25</v>
      </c>
      <c r="M154" s="98"/>
      <c r="N154" s="98"/>
      <c r="O154" s="98"/>
      <c r="P154" s="98"/>
      <c r="Q154" s="98"/>
      <c r="R154" s="98"/>
      <c r="T154" s="46"/>
      <c r="U154" s="46"/>
      <c r="V154" s="46"/>
      <c r="W154" s="98">
        <v>73</v>
      </c>
      <c r="X154" s="98"/>
      <c r="Y154" s="98"/>
      <c r="Z154" s="45" t="s">
        <v>240</v>
      </c>
      <c r="AA154" s="9"/>
      <c r="AB154" s="9"/>
      <c r="AC154" s="9"/>
      <c r="AD154" s="7" t="s">
        <v>240</v>
      </c>
      <c r="AE154" s="1"/>
    </row>
    <row r="155" spans="1:31">
      <c r="A155" s="45" t="s">
        <v>469</v>
      </c>
      <c r="B155" s="45"/>
      <c r="E155" s="3"/>
      <c r="F155" s="3"/>
      <c r="I155" s="3"/>
      <c r="J155" s="3"/>
      <c r="K155" s="9"/>
      <c r="L155" s="15">
        <v>3.3</v>
      </c>
      <c r="M155" s="18"/>
      <c r="N155" s="18"/>
      <c r="O155" s="18"/>
      <c r="P155" s="18"/>
      <c r="Q155" s="18"/>
      <c r="R155" s="18"/>
      <c r="T155" s="18"/>
      <c r="U155" s="18"/>
      <c r="V155" s="18"/>
      <c r="W155" s="50">
        <f>SUM(W2:W154)</f>
        <v>7427</v>
      </c>
      <c r="X155" s="98"/>
      <c r="Y155" s="98"/>
      <c r="Z155" s="45" t="s">
        <v>240</v>
      </c>
      <c r="AA155" s="45"/>
      <c r="AB155" s="45"/>
      <c r="AC155" s="45"/>
      <c r="AD155" s="45" t="s">
        <v>240</v>
      </c>
      <c r="AE155" s="1"/>
    </row>
    <row r="156" spans="1:31" ht="25.5">
      <c r="A156" s="45" t="s">
        <v>650</v>
      </c>
      <c r="B156" s="45"/>
      <c r="E156" s="3"/>
      <c r="F156" s="3"/>
      <c r="G156" s="7"/>
      <c r="H156" s="3"/>
      <c r="I156" s="3"/>
      <c r="J156" s="3"/>
      <c r="K156" s="7"/>
      <c r="L156" s="15">
        <v>3.4</v>
      </c>
      <c r="M156" s="7"/>
      <c r="N156" s="7"/>
      <c r="O156" s="7"/>
      <c r="P156" s="7"/>
      <c r="Q156" s="7"/>
      <c r="R156" s="7"/>
      <c r="T156" s="7"/>
      <c r="U156" s="7"/>
      <c r="V156" s="7"/>
      <c r="W156" s="244">
        <f>W155/153</f>
        <v>48.542483660130721</v>
      </c>
      <c r="X156" s="50"/>
      <c r="Y156" s="50"/>
      <c r="Z156" s="46" t="s">
        <v>240</v>
      </c>
      <c r="AA156" s="7"/>
      <c r="AB156" s="7"/>
      <c r="AC156" s="7"/>
      <c r="AD156" s="44" t="s">
        <v>240</v>
      </c>
      <c r="AE156" s="1"/>
    </row>
    <row r="157" spans="1:31" ht="25.5">
      <c r="A157" s="18" t="s">
        <v>735</v>
      </c>
      <c r="B157" s="18"/>
      <c r="E157" s="9"/>
      <c r="F157" s="9"/>
      <c r="G157" s="9"/>
      <c r="H157" s="3"/>
      <c r="I157" s="9"/>
      <c r="J157" s="9"/>
      <c r="K157" s="7"/>
      <c r="L157" s="29">
        <v>3.4</v>
      </c>
      <c r="M157" s="7"/>
      <c r="N157" s="7"/>
      <c r="O157" s="7"/>
      <c r="P157" s="7"/>
      <c r="Q157" s="7"/>
      <c r="R157" s="7"/>
      <c r="T157" s="130"/>
      <c r="U157" s="130"/>
      <c r="V157" s="130"/>
      <c r="W157" s="50"/>
      <c r="X157" s="50"/>
      <c r="Y157" s="50"/>
      <c r="Z157" s="7" t="s">
        <v>240</v>
      </c>
      <c r="AA157" s="7"/>
      <c r="AB157" s="7"/>
      <c r="AC157" s="7"/>
      <c r="AD157" s="7" t="s">
        <v>240</v>
      </c>
      <c r="AE157" s="1"/>
    </row>
    <row r="158" spans="1:31">
      <c r="A158" s="18" t="s">
        <v>1287</v>
      </c>
      <c r="B158" s="18"/>
      <c r="E158" s="7"/>
      <c r="F158" s="7"/>
      <c r="G158" s="9"/>
      <c r="H158" s="3"/>
      <c r="I158" s="7"/>
      <c r="J158" s="7"/>
      <c r="K158" s="27"/>
      <c r="L158" s="14">
        <v>3.4</v>
      </c>
      <c r="M158" s="47"/>
      <c r="N158" s="47"/>
      <c r="O158" s="47"/>
      <c r="P158" s="47"/>
      <c r="Q158" s="47"/>
      <c r="R158" s="47"/>
      <c r="T158" s="47"/>
      <c r="U158" s="47"/>
      <c r="V158" s="47"/>
      <c r="W158" s="50"/>
      <c r="X158" s="47"/>
      <c r="Y158" s="47"/>
      <c r="Z158" s="45" t="s">
        <v>240</v>
      </c>
      <c r="AA158" s="44"/>
      <c r="AB158" s="44"/>
      <c r="AC158" s="44"/>
      <c r="AD158" s="7" t="s">
        <v>240</v>
      </c>
      <c r="AE158" s="1"/>
    </row>
    <row r="159" spans="1:31" ht="25.5">
      <c r="A159" s="18" t="s">
        <v>1721</v>
      </c>
      <c r="B159" s="18"/>
      <c r="E159" s="9"/>
      <c r="F159" s="9"/>
      <c r="G159" s="3"/>
      <c r="H159" s="52"/>
      <c r="I159" s="9"/>
      <c r="J159" s="9"/>
      <c r="K159" s="3"/>
      <c r="L159" s="13">
        <v>3.4</v>
      </c>
      <c r="M159" s="45"/>
      <c r="N159" s="45"/>
      <c r="O159" s="45"/>
      <c r="P159" s="45"/>
      <c r="Q159" s="45"/>
      <c r="R159" s="45"/>
      <c r="T159" s="45"/>
      <c r="U159" s="45"/>
      <c r="V159" s="45"/>
      <c r="W159" s="50"/>
      <c r="X159" s="45"/>
      <c r="Y159" s="45"/>
      <c r="Z159" s="45" t="s">
        <v>240</v>
      </c>
      <c r="AA159" s="45"/>
      <c r="AB159" s="45"/>
      <c r="AC159" s="45"/>
      <c r="AD159" s="44" t="s">
        <v>240</v>
      </c>
      <c r="AE159" s="1"/>
    </row>
    <row r="160" spans="1:31">
      <c r="A160" s="45" t="s">
        <v>1249</v>
      </c>
      <c r="B160" s="45"/>
      <c r="E160" s="45"/>
      <c r="F160" s="45"/>
      <c r="G160" s="3"/>
      <c r="H160" s="9"/>
      <c r="I160" s="3"/>
      <c r="J160" s="3"/>
      <c r="K160" s="9"/>
      <c r="L160" s="15">
        <v>3.4</v>
      </c>
      <c r="M160" s="7"/>
      <c r="N160" s="7"/>
      <c r="O160" s="7"/>
      <c r="P160" s="7"/>
      <c r="Q160" s="7"/>
      <c r="R160" s="7"/>
      <c r="T160" s="7"/>
      <c r="U160" s="7"/>
      <c r="V160" s="7"/>
      <c r="W160" s="98"/>
      <c r="X160" s="7"/>
      <c r="Y160" s="7"/>
      <c r="Z160" s="7" t="s">
        <v>240</v>
      </c>
      <c r="AA160" s="7"/>
      <c r="AB160" s="7"/>
      <c r="AC160" s="7"/>
      <c r="AD160" s="45" t="s">
        <v>240</v>
      </c>
      <c r="AE160" s="1"/>
    </row>
    <row r="161" spans="1:31">
      <c r="A161" s="18" t="s">
        <v>1040</v>
      </c>
      <c r="B161" s="18"/>
      <c r="E161" s="7"/>
      <c r="F161" s="7"/>
      <c r="G161" s="9"/>
      <c r="H161" s="9"/>
      <c r="I161" s="7"/>
      <c r="J161" s="7"/>
      <c r="K161" s="3"/>
      <c r="L161" s="15">
        <v>3.4</v>
      </c>
      <c r="M161" s="45"/>
      <c r="N161" s="45"/>
      <c r="O161" s="45"/>
      <c r="P161" s="45"/>
      <c r="Q161" s="45"/>
      <c r="R161" s="45"/>
      <c r="T161" s="45"/>
      <c r="U161" s="45"/>
      <c r="V161" s="45"/>
      <c r="W161" s="98"/>
      <c r="X161" s="47"/>
      <c r="Y161" s="47"/>
      <c r="Z161" s="44" t="s">
        <v>240</v>
      </c>
      <c r="AA161" s="45"/>
      <c r="AB161" s="45"/>
      <c r="AC161" s="45"/>
      <c r="AD161" s="45" t="s">
        <v>240</v>
      </c>
      <c r="AE161" s="1"/>
    </row>
    <row r="162" spans="1:31" ht="25.5">
      <c r="A162" s="130" t="s">
        <v>1088</v>
      </c>
      <c r="B162" s="130"/>
      <c r="E162" s="129"/>
      <c r="F162" s="129"/>
      <c r="G162" s="3"/>
      <c r="H162" s="7"/>
      <c r="I162" s="129"/>
      <c r="J162" s="129"/>
      <c r="K162" s="9"/>
      <c r="L162" s="15">
        <v>3.4</v>
      </c>
      <c r="M162" s="50"/>
      <c r="N162" s="50"/>
      <c r="O162" s="50"/>
      <c r="P162" s="50"/>
      <c r="Q162" s="50"/>
      <c r="R162" s="50"/>
      <c r="T162" s="7"/>
      <c r="U162" s="7"/>
      <c r="V162" s="7"/>
      <c r="W162" s="47"/>
      <c r="X162" s="50"/>
      <c r="Y162" s="50"/>
      <c r="Z162" s="44" t="s">
        <v>240</v>
      </c>
      <c r="AA162" s="7"/>
      <c r="AB162" s="7"/>
      <c r="AC162" s="7"/>
      <c r="AD162" s="45" t="s">
        <v>240</v>
      </c>
      <c r="AE162" s="1"/>
    </row>
    <row r="163" spans="1:31" ht="25.5">
      <c r="A163" s="45" t="s">
        <v>1423</v>
      </c>
      <c r="B163" s="45"/>
      <c r="E163" s="3"/>
      <c r="F163" s="3"/>
      <c r="G163" s="3"/>
      <c r="H163" s="9"/>
      <c r="I163" s="3"/>
      <c r="J163" s="3"/>
      <c r="K163" s="7"/>
      <c r="L163" s="25">
        <v>3.4</v>
      </c>
      <c r="M163" s="7"/>
      <c r="N163" s="7"/>
      <c r="O163" s="7"/>
      <c r="P163" s="7"/>
      <c r="Q163" s="7"/>
      <c r="R163" s="7"/>
      <c r="T163" s="7"/>
      <c r="U163" s="7"/>
      <c r="V163" s="7"/>
      <c r="W163" s="37"/>
      <c r="X163" s="50"/>
      <c r="Y163" s="50"/>
      <c r="Z163" s="44" t="s">
        <v>240</v>
      </c>
      <c r="AA163" s="7"/>
      <c r="AB163" s="7"/>
      <c r="AC163" s="7"/>
      <c r="AD163" s="7" t="s">
        <v>240</v>
      </c>
      <c r="AE163" s="1"/>
    </row>
    <row r="164" spans="1:31" ht="25.5">
      <c r="A164" s="45" t="s">
        <v>284</v>
      </c>
      <c r="B164" s="45"/>
      <c r="E164" s="3"/>
      <c r="F164" s="3"/>
      <c r="G164" s="9"/>
      <c r="H164" s="9"/>
      <c r="I164" s="3"/>
      <c r="J164" s="3"/>
      <c r="K164" s="3"/>
      <c r="L164" s="13">
        <v>3.6</v>
      </c>
      <c r="M164" s="47"/>
      <c r="N164" s="47"/>
      <c r="O164" s="47"/>
      <c r="P164" s="47"/>
      <c r="Q164" s="47"/>
      <c r="R164" s="47"/>
      <c r="T164" s="47"/>
      <c r="U164" s="47"/>
      <c r="V164" s="47"/>
      <c r="W164" s="98"/>
      <c r="X164" s="47"/>
      <c r="Y164" s="47"/>
      <c r="Z164" s="45" t="s">
        <v>240</v>
      </c>
      <c r="AA164" s="47"/>
      <c r="AB164" s="47"/>
      <c r="AC164" s="47"/>
      <c r="AD164" s="45" t="s">
        <v>240</v>
      </c>
      <c r="AE164" s="1"/>
    </row>
    <row r="165" spans="1:31" ht="25.5">
      <c r="A165" s="45" t="s">
        <v>457</v>
      </c>
      <c r="B165" s="45"/>
      <c r="E165" s="3"/>
      <c r="F165" s="3"/>
      <c r="G165" s="3"/>
      <c r="H165" s="3"/>
      <c r="I165" s="3"/>
      <c r="J165" s="3"/>
      <c r="K165" s="3"/>
      <c r="L165" s="15">
        <v>3.7</v>
      </c>
      <c r="M165" s="45"/>
      <c r="N165" s="45"/>
      <c r="O165" s="45"/>
      <c r="P165" s="45"/>
      <c r="Q165" s="45"/>
      <c r="R165" s="45"/>
      <c r="T165" s="45"/>
      <c r="U165" s="45"/>
      <c r="V165" s="45"/>
      <c r="W165" s="50"/>
      <c r="X165" s="47"/>
      <c r="Y165" s="47"/>
      <c r="Z165" s="45" t="s">
        <v>240</v>
      </c>
      <c r="AA165" s="45"/>
      <c r="AB165" s="45"/>
      <c r="AC165" s="45"/>
      <c r="AD165" s="7" t="s">
        <v>240</v>
      </c>
      <c r="AE165" s="1"/>
    </row>
    <row r="166" spans="1:31" ht="25.5">
      <c r="A166" s="45" t="s">
        <v>455</v>
      </c>
      <c r="B166" s="45"/>
      <c r="E166" s="3"/>
      <c r="F166" s="3"/>
      <c r="G166" s="7"/>
      <c r="H166" s="52"/>
      <c r="I166" s="3"/>
      <c r="J166" s="3"/>
      <c r="K166" s="3"/>
      <c r="L166" s="13">
        <v>3.7</v>
      </c>
      <c r="M166" s="45"/>
      <c r="N166" s="45"/>
      <c r="O166" s="45"/>
      <c r="P166" s="45"/>
      <c r="Q166" s="45"/>
      <c r="R166" s="45"/>
      <c r="T166" s="45"/>
      <c r="U166" s="45"/>
      <c r="V166" s="45"/>
      <c r="W166" s="98"/>
      <c r="X166" s="47"/>
      <c r="Y166" s="47"/>
      <c r="Z166" s="7" t="s">
        <v>240</v>
      </c>
      <c r="AA166" s="45"/>
      <c r="AB166" s="45"/>
      <c r="AC166" s="45"/>
      <c r="AD166" s="46" t="s">
        <v>240</v>
      </c>
      <c r="AE166" s="1"/>
    </row>
    <row r="167" spans="1:31">
      <c r="A167" s="18" t="s">
        <v>793</v>
      </c>
      <c r="B167" s="18"/>
      <c r="E167" s="9"/>
      <c r="F167" s="9"/>
      <c r="G167" s="3"/>
      <c r="H167" s="3"/>
      <c r="I167" s="9"/>
      <c r="J167" s="9"/>
      <c r="K167" s="9"/>
      <c r="L167" s="13">
        <v>3.75</v>
      </c>
      <c r="M167" s="98"/>
      <c r="N167" s="98"/>
      <c r="O167" s="98"/>
      <c r="P167" s="98"/>
      <c r="Q167" s="98"/>
      <c r="R167" s="98"/>
      <c r="T167" s="46"/>
      <c r="U167" s="46"/>
      <c r="V167" s="46"/>
      <c r="W167" s="47"/>
      <c r="X167" s="98"/>
      <c r="Y167" s="98"/>
      <c r="Z167" s="44" t="s">
        <v>240</v>
      </c>
      <c r="AA167" s="46"/>
      <c r="AB167" s="46"/>
      <c r="AC167" s="46"/>
      <c r="AD167" s="45" t="s">
        <v>240</v>
      </c>
      <c r="AE167" s="1"/>
    </row>
    <row r="168" spans="1:31">
      <c r="A168" s="45" t="s">
        <v>487</v>
      </c>
      <c r="B168" s="45"/>
      <c r="C168" s="45"/>
      <c r="D168" s="3"/>
      <c r="E168" s="3"/>
      <c r="F168" s="3"/>
      <c r="G168" s="3"/>
      <c r="H168" s="9"/>
      <c r="I168" s="3"/>
      <c r="J168" s="3"/>
      <c r="K168" s="7"/>
      <c r="L168" s="25">
        <v>3.75</v>
      </c>
      <c r="M168" s="7"/>
      <c r="N168" s="7"/>
      <c r="O168" s="7"/>
      <c r="P168" s="7"/>
      <c r="Q168" s="7"/>
      <c r="R168" s="7"/>
      <c r="T168" s="7"/>
      <c r="U168" s="7"/>
      <c r="V168" s="7"/>
      <c r="W168" s="47"/>
      <c r="X168" s="50"/>
      <c r="Y168" s="50"/>
      <c r="Z168" s="44" t="s">
        <v>240</v>
      </c>
      <c r="AA168" s="7"/>
      <c r="AB168" s="7"/>
      <c r="AC168" s="7"/>
      <c r="AD168" s="7" t="s">
        <v>240</v>
      </c>
      <c r="AE168" s="110"/>
    </row>
    <row r="169" spans="1:31">
      <c r="A169" s="45" t="s">
        <v>828</v>
      </c>
      <c r="B169" s="45"/>
      <c r="C169" s="9"/>
      <c r="D169" s="3"/>
      <c r="E169" s="3"/>
      <c r="F169" s="3"/>
      <c r="G169" s="3"/>
      <c r="H169" s="7"/>
      <c r="I169" s="3"/>
      <c r="J169" s="3"/>
      <c r="K169" s="9"/>
      <c r="L169" s="13">
        <v>3.9</v>
      </c>
      <c r="M169" s="18"/>
      <c r="N169" s="18"/>
      <c r="O169" s="18"/>
      <c r="P169" s="18"/>
      <c r="Q169" s="18"/>
      <c r="R169" s="18"/>
      <c r="T169" s="18"/>
      <c r="U169" s="18"/>
      <c r="V169" s="18"/>
      <c r="W169" s="37"/>
      <c r="X169" s="98"/>
      <c r="Y169" s="98"/>
      <c r="Z169" s="7" t="s">
        <v>240</v>
      </c>
      <c r="AA169" s="45"/>
      <c r="AB169" s="45"/>
      <c r="AC169" s="45"/>
      <c r="AD169" s="7" t="s">
        <v>240</v>
      </c>
      <c r="AE169" s="1"/>
    </row>
    <row r="170" spans="1:31">
      <c r="A170" s="7" t="s">
        <v>774</v>
      </c>
      <c r="B170" s="7"/>
      <c r="C170" s="7"/>
      <c r="D170" s="7"/>
      <c r="E170" s="7"/>
      <c r="F170" s="7"/>
      <c r="G170" s="3"/>
      <c r="H170" s="3"/>
      <c r="I170" s="7"/>
      <c r="J170" s="7"/>
      <c r="K170" s="3"/>
      <c r="L170" s="14">
        <v>4</v>
      </c>
      <c r="M170" s="45"/>
      <c r="N170" s="45"/>
      <c r="O170" s="45"/>
      <c r="P170" s="45"/>
      <c r="Q170" s="45"/>
      <c r="R170" s="45"/>
      <c r="T170" s="45"/>
      <c r="U170" s="45"/>
      <c r="V170" s="45"/>
      <c r="W170" s="50"/>
      <c r="X170" s="45"/>
      <c r="Y170" s="45"/>
      <c r="Z170" s="45" t="s">
        <v>240</v>
      </c>
      <c r="AA170" s="45"/>
      <c r="AB170" s="45"/>
      <c r="AC170" s="45"/>
      <c r="AD170" s="46" t="s">
        <v>240</v>
      </c>
      <c r="AE170" s="1"/>
    </row>
    <row r="171" spans="1:31">
      <c r="A171" s="45" t="s">
        <v>1148</v>
      </c>
      <c r="B171" s="45"/>
      <c r="C171" s="9"/>
      <c r="D171" s="3"/>
      <c r="E171" s="3"/>
      <c r="F171" s="3"/>
      <c r="G171" s="3"/>
      <c r="H171" s="3"/>
      <c r="I171" s="3"/>
      <c r="J171" s="3"/>
      <c r="K171" s="7"/>
      <c r="L171" s="13">
        <v>4</v>
      </c>
      <c r="M171" s="7"/>
      <c r="N171" s="7"/>
      <c r="O171" s="7"/>
      <c r="P171" s="7"/>
      <c r="Q171" s="7"/>
      <c r="R171" s="7"/>
      <c r="T171" s="7"/>
      <c r="U171" s="7"/>
      <c r="V171" s="7"/>
      <c r="W171" s="47"/>
      <c r="X171" s="50"/>
      <c r="Y171" s="50"/>
      <c r="Z171" s="7" t="s">
        <v>240</v>
      </c>
      <c r="AA171" s="7"/>
      <c r="AB171" s="7"/>
      <c r="AC171" s="7"/>
      <c r="AD171" s="7" t="s">
        <v>240</v>
      </c>
      <c r="AE171" s="1"/>
    </row>
    <row r="172" spans="1:31">
      <c r="A172" s="18" t="s">
        <v>794</v>
      </c>
      <c r="B172" s="18"/>
      <c r="C172" s="9"/>
      <c r="D172" s="9"/>
      <c r="E172" s="9"/>
      <c r="F172" s="9"/>
      <c r="G172" s="9"/>
      <c r="H172" s="9"/>
      <c r="I172" s="9"/>
      <c r="J172" s="9"/>
      <c r="K172" s="129"/>
      <c r="L172" s="43">
        <v>4</v>
      </c>
      <c r="M172" s="47"/>
      <c r="N172" s="47"/>
      <c r="O172" s="47"/>
      <c r="P172" s="47"/>
      <c r="Q172" s="47"/>
      <c r="R172" s="47"/>
      <c r="T172" s="44"/>
      <c r="U172" s="44"/>
      <c r="V172" s="44"/>
      <c r="W172" s="98"/>
      <c r="X172" s="47"/>
      <c r="Y172" s="47"/>
      <c r="Z172" s="44" t="s">
        <v>240</v>
      </c>
      <c r="AA172" s="44"/>
      <c r="AB172" s="44"/>
      <c r="AC172" s="44"/>
      <c r="AD172" s="7" t="s">
        <v>240</v>
      </c>
      <c r="AE172" s="1"/>
    </row>
    <row r="173" spans="1:31">
      <c r="A173" s="45" t="s">
        <v>308</v>
      </c>
      <c r="B173" s="45"/>
      <c r="C173" s="3"/>
      <c r="D173" s="3"/>
      <c r="E173" s="3"/>
      <c r="F173" s="3"/>
      <c r="G173" s="7"/>
      <c r="H173" s="129"/>
      <c r="I173" s="3"/>
      <c r="J173" s="3"/>
      <c r="K173" s="3"/>
      <c r="L173" s="15">
        <v>4</v>
      </c>
      <c r="M173" s="47"/>
      <c r="N173" s="47"/>
      <c r="O173" s="47"/>
      <c r="P173" s="47"/>
      <c r="Q173" s="47"/>
      <c r="R173" s="47"/>
      <c r="T173" s="44"/>
      <c r="U173" s="44"/>
      <c r="V173" s="44"/>
      <c r="W173" s="47"/>
      <c r="X173" s="47"/>
      <c r="Y173" s="47"/>
      <c r="Z173" s="45" t="s">
        <v>240</v>
      </c>
      <c r="AA173" s="44"/>
      <c r="AB173" s="44"/>
      <c r="AC173" s="44"/>
      <c r="AD173" s="46" t="s">
        <v>240</v>
      </c>
      <c r="AE173" s="1"/>
    </row>
    <row r="174" spans="1:31" ht="25.5">
      <c r="A174" s="45" t="s">
        <v>1257</v>
      </c>
      <c r="B174" s="45"/>
      <c r="C174" s="3"/>
      <c r="D174" s="3"/>
      <c r="E174" s="3"/>
      <c r="F174" s="3"/>
      <c r="G174" s="7"/>
      <c r="H174" s="9"/>
      <c r="I174" s="3"/>
      <c r="J174" s="3"/>
      <c r="K174" s="3"/>
      <c r="L174" s="13">
        <v>4</v>
      </c>
      <c r="M174" s="47"/>
      <c r="N174" s="47"/>
      <c r="O174" s="47"/>
      <c r="P174" s="47"/>
      <c r="Q174" s="47"/>
      <c r="R174" s="47"/>
      <c r="T174" s="44"/>
      <c r="U174" s="44"/>
      <c r="V174" s="44"/>
      <c r="W174" s="47"/>
      <c r="X174" s="44"/>
      <c r="Y174" s="44"/>
      <c r="Z174" s="45" t="s">
        <v>240</v>
      </c>
      <c r="AA174" s="44"/>
      <c r="AB174" s="44"/>
      <c r="AC174" s="44"/>
      <c r="AD174" s="45" t="s">
        <v>240</v>
      </c>
      <c r="AE174" s="1"/>
    </row>
    <row r="175" spans="1:31" ht="25.5">
      <c r="A175" s="18" t="s">
        <v>235</v>
      </c>
      <c r="B175" s="18"/>
      <c r="C175" s="3"/>
      <c r="D175" s="7"/>
      <c r="E175" s="7"/>
      <c r="F175" s="7"/>
      <c r="G175" s="9"/>
      <c r="H175" s="9"/>
      <c r="I175" s="7"/>
      <c r="J175" s="7"/>
      <c r="K175" s="3"/>
      <c r="L175" s="15">
        <v>4</v>
      </c>
      <c r="M175" s="45"/>
      <c r="N175" s="45"/>
      <c r="O175" s="45"/>
      <c r="P175" s="45"/>
      <c r="Q175" s="45"/>
      <c r="R175" s="45"/>
      <c r="T175" s="45"/>
      <c r="U175" s="45"/>
      <c r="V175" s="45"/>
      <c r="W175" s="50"/>
      <c r="X175" s="47"/>
      <c r="Y175" s="47"/>
      <c r="Z175" s="7" t="s">
        <v>240</v>
      </c>
      <c r="AA175" s="45"/>
      <c r="AB175" s="45"/>
      <c r="AC175" s="45"/>
      <c r="AD175" s="44" t="s">
        <v>240</v>
      </c>
      <c r="AE175" s="110"/>
    </row>
    <row r="176" spans="1:31" ht="25.5">
      <c r="A176" s="45" t="s">
        <v>1711</v>
      </c>
      <c r="B176" s="45"/>
      <c r="C176" s="9"/>
      <c r="D176" s="3"/>
      <c r="E176" s="3"/>
      <c r="F176" s="3"/>
      <c r="G176" s="3"/>
      <c r="H176" s="3"/>
      <c r="I176" s="3"/>
      <c r="J176" s="3"/>
      <c r="K176" s="3"/>
      <c r="L176" s="25">
        <v>4</v>
      </c>
      <c r="M176" s="45"/>
      <c r="N176" s="45"/>
      <c r="O176" s="45"/>
      <c r="P176" s="45"/>
      <c r="Q176" s="45"/>
      <c r="R176" s="45"/>
      <c r="T176" s="45"/>
      <c r="U176" s="45"/>
      <c r="V176" s="45"/>
      <c r="W176" s="47"/>
      <c r="X176" s="47"/>
      <c r="Y176" s="47"/>
      <c r="Z176" s="44" t="s">
        <v>240</v>
      </c>
      <c r="AA176" s="45"/>
      <c r="AB176" s="45"/>
      <c r="AC176" s="45"/>
      <c r="AD176" s="45" t="s">
        <v>240</v>
      </c>
      <c r="AE176" s="1"/>
    </row>
    <row r="177" spans="1:31">
      <c r="A177" s="45" t="s">
        <v>737</v>
      </c>
      <c r="B177" s="45"/>
      <c r="C177" s="9"/>
      <c r="D177" s="45"/>
      <c r="E177" s="45"/>
      <c r="F177" s="45"/>
      <c r="G177" s="7"/>
      <c r="H177" s="9"/>
      <c r="I177" s="3"/>
      <c r="J177" s="3"/>
      <c r="K177" s="9"/>
      <c r="L177" s="13">
        <v>4</v>
      </c>
      <c r="M177" s="7"/>
      <c r="N177" s="7"/>
      <c r="O177" s="7"/>
      <c r="P177" s="7"/>
      <c r="Q177" s="7"/>
      <c r="R177" s="7"/>
      <c r="T177" s="7"/>
      <c r="U177" s="7"/>
      <c r="V177" s="7"/>
      <c r="W177" s="50"/>
      <c r="X177" s="50"/>
      <c r="Y177" s="50"/>
      <c r="Z177" s="18" t="s">
        <v>240</v>
      </c>
      <c r="AA177" s="7"/>
      <c r="AB177" s="7"/>
      <c r="AC177" s="7"/>
      <c r="AD177" s="45" t="s">
        <v>240</v>
      </c>
      <c r="AE177" s="1"/>
    </row>
    <row r="178" spans="1:31" ht="25.5">
      <c r="A178" s="45" t="s">
        <v>140</v>
      </c>
      <c r="B178" s="45"/>
      <c r="C178" s="3"/>
      <c r="D178" s="3"/>
      <c r="E178" s="3"/>
      <c r="F178" s="3"/>
      <c r="G178" s="9"/>
      <c r="H178" s="9"/>
      <c r="I178" s="3"/>
      <c r="J178" s="3"/>
      <c r="K178" s="3"/>
      <c r="L178" s="14">
        <v>4</v>
      </c>
      <c r="M178" s="47"/>
      <c r="N178" s="47"/>
      <c r="O178" s="47"/>
      <c r="P178" s="47"/>
      <c r="Q178" s="47"/>
      <c r="R178" s="47"/>
      <c r="T178" s="44"/>
      <c r="U178" s="44"/>
      <c r="V178" s="44"/>
      <c r="W178" s="47"/>
      <c r="X178" s="47"/>
      <c r="Y178" s="47"/>
      <c r="Z178" s="45" t="s">
        <v>240</v>
      </c>
      <c r="AA178" s="44"/>
      <c r="AB178" s="44"/>
      <c r="AC178" s="44"/>
      <c r="AD178" s="45" t="s">
        <v>240</v>
      </c>
      <c r="AE178" s="1"/>
    </row>
    <row r="179" spans="1:31">
      <c r="A179" s="45" t="s">
        <v>1383</v>
      </c>
      <c r="B179" s="45"/>
      <c r="C179" s="3"/>
      <c r="D179" s="3"/>
      <c r="E179" s="3"/>
      <c r="F179" s="3"/>
      <c r="G179" s="9"/>
      <c r="H179" s="9"/>
      <c r="I179" s="52"/>
      <c r="J179" s="52"/>
      <c r="K179" s="3"/>
      <c r="L179" s="14">
        <v>4</v>
      </c>
      <c r="M179" s="47"/>
      <c r="N179" s="47"/>
      <c r="O179" s="47"/>
      <c r="P179" s="47"/>
      <c r="Q179" s="47"/>
      <c r="R179" s="47"/>
      <c r="T179" s="44"/>
      <c r="U179" s="44"/>
      <c r="V179" s="44"/>
      <c r="W179" s="45"/>
      <c r="X179" s="47"/>
      <c r="Y179" s="47"/>
      <c r="Z179" s="45" t="s">
        <v>240</v>
      </c>
      <c r="AA179" s="44"/>
      <c r="AB179" s="44"/>
      <c r="AC179" s="44"/>
      <c r="AD179" s="7" t="s">
        <v>240</v>
      </c>
      <c r="AE179" s="1"/>
    </row>
    <row r="180" spans="1:31" ht="25.5">
      <c r="A180" s="18" t="s">
        <v>1510</v>
      </c>
      <c r="B180" s="18"/>
      <c r="C180" s="9"/>
      <c r="D180" s="37"/>
      <c r="E180" s="37"/>
      <c r="F180" s="37"/>
      <c r="G180" s="3"/>
      <c r="H180" s="9"/>
      <c r="I180" s="9"/>
      <c r="J180" s="9"/>
      <c r="K180" s="3"/>
      <c r="L180" s="13">
        <v>4.25</v>
      </c>
      <c r="M180" s="47"/>
      <c r="N180" s="47"/>
      <c r="O180" s="47"/>
      <c r="P180" s="47"/>
      <c r="Q180" s="47"/>
      <c r="R180" s="47"/>
      <c r="T180" s="44"/>
      <c r="U180" s="44"/>
      <c r="V180" s="44"/>
      <c r="W180" s="47"/>
      <c r="X180" s="47"/>
      <c r="Y180" s="47"/>
      <c r="Z180" s="7" t="s">
        <v>240</v>
      </c>
      <c r="AA180" s="44"/>
      <c r="AB180" s="44"/>
      <c r="AC180" s="44"/>
      <c r="AD180" s="44" t="s">
        <v>240</v>
      </c>
      <c r="AE180" s="1"/>
    </row>
    <row r="181" spans="1:31" ht="25.5">
      <c r="A181" s="18" t="s">
        <v>983</v>
      </c>
      <c r="B181" s="18"/>
      <c r="C181" s="3"/>
      <c r="D181" s="9"/>
      <c r="E181" s="9"/>
      <c r="F181" s="9"/>
      <c r="G181" s="3"/>
      <c r="H181" s="3"/>
      <c r="I181" s="9"/>
      <c r="J181" s="9"/>
      <c r="K181" s="7"/>
      <c r="L181" s="13">
        <v>4.3</v>
      </c>
      <c r="M181" s="7"/>
      <c r="N181" s="7"/>
      <c r="O181" s="7"/>
      <c r="P181" s="7"/>
      <c r="Q181" s="7"/>
      <c r="R181" s="7"/>
      <c r="T181" s="7"/>
      <c r="U181" s="7"/>
      <c r="V181" s="7"/>
      <c r="W181" s="50"/>
      <c r="X181" s="7"/>
      <c r="Y181" s="7"/>
      <c r="Z181" s="7" t="s">
        <v>240</v>
      </c>
      <c r="AA181" s="7"/>
      <c r="AB181" s="7"/>
      <c r="AC181" s="7"/>
      <c r="AD181" s="45" t="s">
        <v>240</v>
      </c>
      <c r="AE181" s="110"/>
    </row>
    <row r="182" spans="1:31" ht="25.5">
      <c r="A182" s="18" t="s">
        <v>201</v>
      </c>
      <c r="B182" s="18"/>
      <c r="C182" s="7"/>
      <c r="D182" s="7"/>
      <c r="E182" s="7"/>
      <c r="F182" s="7"/>
      <c r="G182" s="9"/>
      <c r="H182" s="9"/>
      <c r="I182" s="7"/>
      <c r="J182" s="7"/>
      <c r="K182" s="3"/>
      <c r="L182" s="13">
        <v>4.3</v>
      </c>
      <c r="M182" s="45"/>
      <c r="N182" s="45"/>
      <c r="O182" s="45"/>
      <c r="P182" s="45"/>
      <c r="Q182" s="45"/>
      <c r="R182" s="45"/>
      <c r="T182" s="45"/>
      <c r="U182" s="45"/>
      <c r="V182" s="45"/>
      <c r="W182" s="50"/>
      <c r="X182" s="47"/>
      <c r="Y182" s="47"/>
      <c r="Z182" s="7" t="s">
        <v>240</v>
      </c>
      <c r="AA182" s="45"/>
      <c r="AB182" s="45"/>
      <c r="AC182" s="45"/>
      <c r="AD182" s="45" t="s">
        <v>240</v>
      </c>
      <c r="AE182" s="1"/>
    </row>
    <row r="183" spans="1:31">
      <c r="A183" s="45" t="s">
        <v>1717</v>
      </c>
      <c r="B183" s="45"/>
      <c r="C183" s="3"/>
      <c r="D183" s="45"/>
      <c r="E183" s="45"/>
      <c r="F183" s="45"/>
      <c r="G183" s="7"/>
      <c r="H183" s="52"/>
      <c r="I183" s="9"/>
      <c r="J183" s="9"/>
      <c r="K183" s="9"/>
      <c r="L183" s="13">
        <v>4.3</v>
      </c>
      <c r="M183" s="7"/>
      <c r="N183" s="7"/>
      <c r="O183" s="7"/>
      <c r="P183" s="7"/>
      <c r="Q183" s="7"/>
      <c r="R183" s="7"/>
      <c r="T183" s="7"/>
      <c r="U183" s="7"/>
      <c r="V183" s="7"/>
      <c r="W183" s="50"/>
      <c r="X183" s="50"/>
      <c r="Y183" s="50"/>
      <c r="Z183" s="7" t="s">
        <v>240</v>
      </c>
      <c r="AA183" s="7"/>
      <c r="AB183" s="7"/>
      <c r="AC183" s="7"/>
      <c r="AD183" s="46" t="s">
        <v>240</v>
      </c>
      <c r="AE183" s="1"/>
    </row>
    <row r="184" spans="1:31" ht="25.5">
      <c r="A184" s="18" t="s">
        <v>1676</v>
      </c>
      <c r="B184" s="18"/>
      <c r="C184" s="3"/>
      <c r="D184" s="9"/>
      <c r="E184" s="9"/>
      <c r="F184" s="9"/>
      <c r="G184" s="7"/>
      <c r="H184" s="52"/>
      <c r="I184" s="9"/>
      <c r="J184" s="9"/>
      <c r="K184" s="3"/>
      <c r="L184" s="25">
        <v>4.4000000000000004</v>
      </c>
      <c r="M184" s="47"/>
      <c r="N184" s="47"/>
      <c r="O184" s="47"/>
      <c r="P184" s="47"/>
      <c r="Q184" s="47"/>
      <c r="R184" s="47"/>
      <c r="T184" s="44"/>
      <c r="U184" s="44"/>
      <c r="V184" s="44"/>
      <c r="W184" s="7"/>
      <c r="X184" s="47"/>
      <c r="Y184" s="47"/>
      <c r="Z184" s="7" t="s">
        <v>240</v>
      </c>
      <c r="AA184" s="44"/>
      <c r="AB184" s="44"/>
      <c r="AC184" s="44"/>
      <c r="AD184" s="7" t="s">
        <v>240</v>
      </c>
      <c r="AE184" s="1"/>
    </row>
    <row r="185" spans="1:31" ht="25.5">
      <c r="A185" s="45" t="s">
        <v>1714</v>
      </c>
      <c r="B185" s="45"/>
      <c r="C185" s="7"/>
      <c r="D185" s="3"/>
      <c r="E185" s="3"/>
      <c r="F185" s="3"/>
      <c r="G185" s="3"/>
      <c r="H185" s="9"/>
      <c r="I185" s="3"/>
      <c r="J185" s="3"/>
      <c r="K185" s="3"/>
      <c r="L185" s="13">
        <v>4.4000000000000004</v>
      </c>
      <c r="M185" s="45"/>
      <c r="N185" s="45"/>
      <c r="O185" s="45"/>
      <c r="P185" s="45"/>
      <c r="Q185" s="45"/>
      <c r="R185" s="45"/>
      <c r="T185" s="45"/>
      <c r="U185" s="45"/>
      <c r="V185" s="45"/>
      <c r="W185" s="45"/>
      <c r="X185" s="45"/>
      <c r="Y185" s="45"/>
      <c r="Z185" s="44" t="s">
        <v>240</v>
      </c>
      <c r="AA185" s="45"/>
      <c r="AB185" s="45"/>
      <c r="AC185" s="45"/>
      <c r="AD185" s="45" t="s">
        <v>240</v>
      </c>
      <c r="AE185" s="1"/>
    </row>
    <row r="186" spans="1:31" ht="25.5">
      <c r="A186" s="18" t="s">
        <v>981</v>
      </c>
      <c r="B186" s="18"/>
      <c r="C186" s="7"/>
      <c r="D186" s="45"/>
      <c r="E186" s="45"/>
      <c r="F186" s="45"/>
      <c r="G186" s="3"/>
      <c r="H186" s="3"/>
      <c r="I186" s="52"/>
      <c r="J186" s="52"/>
      <c r="K186" s="3"/>
      <c r="L186" s="25">
        <v>4.4000000000000004</v>
      </c>
      <c r="M186" s="45"/>
      <c r="N186" s="45"/>
      <c r="O186" s="45"/>
      <c r="P186" s="45"/>
      <c r="Q186" s="45"/>
      <c r="R186" s="45"/>
      <c r="T186" s="45"/>
      <c r="U186" s="45"/>
      <c r="V186" s="45"/>
      <c r="W186" s="44"/>
      <c r="X186" s="45"/>
      <c r="Y186" s="45"/>
      <c r="Z186" s="7" t="s">
        <v>240</v>
      </c>
      <c r="AA186" s="45"/>
      <c r="AB186" s="45"/>
      <c r="AC186" s="45"/>
      <c r="AD186" s="44" t="s">
        <v>240</v>
      </c>
      <c r="AE186" s="1"/>
    </row>
    <row r="187" spans="1:31">
      <c r="A187" s="18" t="s">
        <v>1692</v>
      </c>
      <c r="B187" s="18"/>
      <c r="C187" s="9"/>
      <c r="D187" s="45"/>
      <c r="E187" s="45"/>
      <c r="F187" s="45"/>
      <c r="G187" s="9"/>
      <c r="H187" s="3"/>
      <c r="I187" s="3"/>
      <c r="J187" s="3"/>
      <c r="K187" s="7"/>
      <c r="L187" s="13">
        <v>4.5</v>
      </c>
      <c r="M187" s="7"/>
      <c r="N187" s="7"/>
      <c r="O187" s="7"/>
      <c r="P187" s="7"/>
      <c r="Q187" s="7"/>
      <c r="R187" s="7"/>
      <c r="T187" s="7"/>
      <c r="U187" s="7"/>
      <c r="V187" s="7"/>
      <c r="W187" s="50"/>
      <c r="X187" s="50"/>
      <c r="Y187" s="50"/>
      <c r="Z187" s="18" t="s">
        <v>240</v>
      </c>
      <c r="AA187" s="7"/>
      <c r="AB187" s="7"/>
      <c r="AC187" s="7"/>
      <c r="AD187" s="44" t="s">
        <v>240</v>
      </c>
      <c r="AE187" s="1"/>
    </row>
    <row r="188" spans="1:31" ht="25.5">
      <c r="A188" s="18" t="s">
        <v>124</v>
      </c>
      <c r="B188" s="18"/>
      <c r="C188" s="9"/>
      <c r="D188" s="45"/>
      <c r="E188" s="45"/>
      <c r="F188" s="45"/>
      <c r="G188" s="9"/>
      <c r="H188" s="9"/>
      <c r="I188" s="9"/>
      <c r="J188" s="9"/>
      <c r="K188" s="3"/>
      <c r="L188" s="13">
        <v>4.5</v>
      </c>
      <c r="M188" s="47"/>
      <c r="N188" s="47"/>
      <c r="O188" s="47"/>
      <c r="P188" s="47"/>
      <c r="Q188" s="47"/>
      <c r="R188" s="47"/>
      <c r="T188" s="44"/>
      <c r="U188" s="44"/>
      <c r="V188" s="44"/>
      <c r="W188" s="47"/>
      <c r="X188" s="47"/>
      <c r="Y188" s="47"/>
      <c r="Z188" s="18" t="s">
        <v>240</v>
      </c>
      <c r="AA188" s="44"/>
      <c r="AB188" s="44"/>
      <c r="AC188" s="44"/>
      <c r="AD188" s="44" t="s">
        <v>240</v>
      </c>
      <c r="AE188" s="1"/>
    </row>
    <row r="189" spans="1:31" ht="38.25">
      <c r="A189" s="228" t="s">
        <v>918</v>
      </c>
      <c r="B189" s="228"/>
      <c r="C189" s="7"/>
      <c r="D189" s="93"/>
      <c r="E189" s="93"/>
      <c r="F189" s="93"/>
      <c r="G189" s="3"/>
      <c r="H189" s="9"/>
      <c r="I189" s="7"/>
      <c r="J189" s="7"/>
      <c r="K189" s="3"/>
      <c r="L189" s="25">
        <v>4.5</v>
      </c>
      <c r="M189" s="18"/>
      <c r="N189" s="18"/>
      <c r="O189" s="18"/>
      <c r="P189" s="18"/>
      <c r="Q189" s="18"/>
      <c r="R189" s="18"/>
      <c r="T189" s="18"/>
      <c r="U189" s="18"/>
      <c r="V189" s="18"/>
      <c r="W189" s="45"/>
      <c r="X189" s="47"/>
      <c r="Y189" s="47"/>
      <c r="Z189" s="7" t="s">
        <v>240</v>
      </c>
      <c r="AA189" s="18"/>
      <c r="AB189" s="18"/>
      <c r="AC189" s="18"/>
      <c r="AD189" s="45" t="s">
        <v>240</v>
      </c>
      <c r="AE189" s="1"/>
    </row>
    <row r="190" spans="1:31" ht="25.5">
      <c r="A190" s="45" t="s">
        <v>482</v>
      </c>
      <c r="B190" s="45"/>
      <c r="C190" s="3"/>
      <c r="D190" s="3"/>
      <c r="E190" s="3"/>
      <c r="F190" s="3"/>
      <c r="G190" s="3"/>
      <c r="H190" s="3"/>
      <c r="I190" s="3"/>
      <c r="J190" s="3"/>
      <c r="K190" s="3"/>
      <c r="L190" s="14">
        <v>4.5</v>
      </c>
      <c r="M190" s="45"/>
      <c r="N190" s="45"/>
      <c r="O190" s="45"/>
      <c r="P190" s="45"/>
      <c r="Q190" s="45"/>
      <c r="R190" s="45"/>
      <c r="T190" s="45"/>
      <c r="U190" s="45"/>
      <c r="V190" s="45"/>
      <c r="W190" s="50"/>
      <c r="X190" s="45"/>
      <c r="Y190" s="45"/>
      <c r="Z190" s="44" t="s">
        <v>240</v>
      </c>
      <c r="AA190" s="45"/>
      <c r="AB190" s="45"/>
      <c r="AC190" s="45"/>
      <c r="AD190" s="45" t="s">
        <v>240</v>
      </c>
      <c r="AE190" s="1"/>
    </row>
    <row r="191" spans="1:31" ht="25.5">
      <c r="A191" s="45" t="s">
        <v>1621</v>
      </c>
      <c r="B191" s="45"/>
      <c r="C191" s="9"/>
      <c r="D191" s="3"/>
      <c r="E191" s="3"/>
      <c r="F191" s="3"/>
      <c r="G191" s="9"/>
      <c r="H191" s="3"/>
      <c r="I191" s="3"/>
      <c r="J191" s="3"/>
      <c r="K191" s="52"/>
      <c r="L191" s="25">
        <v>4.5</v>
      </c>
      <c r="M191" s="45"/>
      <c r="N191" s="45"/>
      <c r="O191" s="45"/>
      <c r="P191" s="45"/>
      <c r="Q191" s="45"/>
      <c r="R191" s="45"/>
      <c r="S191" s="7"/>
      <c r="T191" s="45"/>
      <c r="U191" s="45"/>
      <c r="V191" s="45"/>
      <c r="W191" s="50"/>
      <c r="X191" s="45"/>
      <c r="Y191" s="45"/>
      <c r="Z191" s="45" t="s">
        <v>240</v>
      </c>
      <c r="AA191" s="45"/>
      <c r="AB191" s="45"/>
      <c r="AC191" s="45"/>
      <c r="AD191" s="7" t="s">
        <v>240</v>
      </c>
      <c r="AE191" s="1"/>
    </row>
    <row r="192" spans="1:31" ht="25.5">
      <c r="A192" s="18" t="s">
        <v>661</v>
      </c>
      <c r="B192" s="18"/>
      <c r="C192" s="3"/>
      <c r="D192" s="9"/>
      <c r="E192" s="9"/>
      <c r="F192" s="9"/>
      <c r="G192" s="7"/>
      <c r="H192" s="9"/>
      <c r="I192" s="9"/>
      <c r="J192" s="9"/>
      <c r="K192" s="9"/>
      <c r="L192" s="13">
        <v>4.5</v>
      </c>
      <c r="M192" s="7"/>
      <c r="N192" s="7"/>
      <c r="O192" s="7"/>
      <c r="P192" s="7"/>
      <c r="Q192" s="7"/>
      <c r="R192" s="7"/>
      <c r="S192" s="7"/>
      <c r="T192" s="7"/>
      <c r="U192" s="7"/>
      <c r="V192" s="7"/>
      <c r="W192" s="98"/>
      <c r="X192" s="50"/>
      <c r="Y192" s="50"/>
      <c r="Z192" s="7" t="s">
        <v>240</v>
      </c>
      <c r="AA192" s="7"/>
      <c r="AB192" s="7"/>
      <c r="AC192" s="7"/>
      <c r="AD192" s="44" t="s">
        <v>240</v>
      </c>
      <c r="AE192" s="1"/>
    </row>
    <row r="193" spans="1:31" ht="25.5">
      <c r="A193" s="45" t="s">
        <v>704</v>
      </c>
      <c r="B193" s="45"/>
      <c r="C193" s="3"/>
      <c r="D193" s="45"/>
      <c r="E193" s="45"/>
      <c r="F193" s="45"/>
      <c r="G193" s="9"/>
      <c r="H193" s="9"/>
      <c r="I193" s="129"/>
      <c r="J193" s="129"/>
      <c r="K193" s="9"/>
      <c r="L193" s="29">
        <v>4.5</v>
      </c>
      <c r="M193" s="7"/>
      <c r="N193" s="7"/>
      <c r="O193" s="7"/>
      <c r="P193" s="7"/>
      <c r="Q193" s="7"/>
      <c r="R193" s="7"/>
      <c r="S193" s="46"/>
      <c r="T193" s="7"/>
      <c r="U193" s="7"/>
      <c r="V193" s="7"/>
      <c r="W193" s="45"/>
      <c r="X193" s="50"/>
      <c r="Y193" s="50"/>
      <c r="Z193" s="38" t="s">
        <v>240</v>
      </c>
      <c r="AA193" s="7"/>
      <c r="AB193" s="7"/>
      <c r="AC193" s="7"/>
      <c r="AD193" s="7" t="s">
        <v>240</v>
      </c>
      <c r="AE193" s="1"/>
    </row>
    <row r="194" spans="1:31" ht="25.5">
      <c r="A194" s="148" t="s">
        <v>137</v>
      </c>
      <c r="B194" s="148"/>
      <c r="C194" s="7"/>
      <c r="D194" s="9"/>
      <c r="E194" s="9"/>
      <c r="F194" s="9"/>
      <c r="G194" s="9"/>
      <c r="H194" s="3"/>
      <c r="I194" s="9"/>
      <c r="J194" s="9"/>
      <c r="K194" s="7"/>
      <c r="L194" s="29">
        <v>5</v>
      </c>
      <c r="M194" s="7"/>
      <c r="N194" s="7"/>
      <c r="O194" s="7"/>
      <c r="P194" s="7"/>
      <c r="Q194" s="7"/>
      <c r="R194" s="7"/>
      <c r="S194" s="45"/>
      <c r="T194" s="7"/>
      <c r="U194" s="7"/>
      <c r="V194" s="7"/>
      <c r="W194" s="50"/>
      <c r="X194" s="50"/>
      <c r="Y194" s="50"/>
      <c r="Z194" s="18" t="s">
        <v>240</v>
      </c>
      <c r="AA194" s="7"/>
      <c r="AB194" s="7"/>
      <c r="AC194" s="7"/>
      <c r="AD194" s="7" t="s">
        <v>240</v>
      </c>
      <c r="AE194" s="1"/>
    </row>
    <row r="195" spans="1:31">
      <c r="A195" s="18" t="s">
        <v>1109</v>
      </c>
      <c r="B195" s="18"/>
      <c r="C195" s="9"/>
      <c r="D195" s="9"/>
      <c r="E195" s="9"/>
      <c r="F195" s="9"/>
      <c r="G195" s="9"/>
      <c r="H195" s="9"/>
      <c r="I195" s="9"/>
      <c r="J195" s="9"/>
      <c r="K195" s="7"/>
      <c r="L195" s="13">
        <v>5.25</v>
      </c>
      <c r="M195" s="7"/>
      <c r="N195" s="7"/>
      <c r="O195" s="7"/>
      <c r="P195" s="7"/>
      <c r="Q195" s="7"/>
      <c r="R195" s="7"/>
      <c r="S195" s="45"/>
      <c r="T195" s="7"/>
      <c r="U195" s="7"/>
      <c r="V195" s="7"/>
      <c r="W195" s="50"/>
      <c r="X195" s="50"/>
      <c r="Y195" s="50"/>
      <c r="Z195" s="44" t="s">
        <v>240</v>
      </c>
      <c r="AA195" s="7"/>
      <c r="AB195" s="7"/>
      <c r="AC195" s="7"/>
      <c r="AD195" s="44" t="s">
        <v>240</v>
      </c>
      <c r="AE195" s="1"/>
    </row>
    <row r="196" spans="1:31" ht="25.5">
      <c r="A196" s="45" t="s">
        <v>1712</v>
      </c>
      <c r="B196" s="45"/>
      <c r="C196" s="3"/>
      <c r="D196" s="3"/>
      <c r="E196" s="3"/>
      <c r="F196" s="3"/>
      <c r="G196" s="3"/>
      <c r="H196" s="7"/>
      <c r="I196" s="3"/>
      <c r="J196" s="3"/>
      <c r="K196" s="9"/>
      <c r="L196" s="29">
        <v>5.4</v>
      </c>
      <c r="M196" s="98"/>
      <c r="N196" s="98"/>
      <c r="O196" s="98"/>
      <c r="P196" s="98"/>
      <c r="Q196" s="98"/>
      <c r="R196" s="98"/>
      <c r="S196" s="18"/>
      <c r="T196" s="46"/>
      <c r="U196" s="46"/>
      <c r="V196" s="46"/>
      <c r="W196" s="98"/>
      <c r="X196" s="46"/>
      <c r="Y196" s="46"/>
      <c r="Z196" s="18" t="s">
        <v>240</v>
      </c>
      <c r="AA196" s="46"/>
      <c r="AB196" s="46"/>
      <c r="AC196" s="46"/>
      <c r="AD196" s="45" t="s">
        <v>240</v>
      </c>
      <c r="AE196" s="1"/>
    </row>
    <row r="197" spans="1:31">
      <c r="A197" s="18" t="s">
        <v>1042</v>
      </c>
      <c r="B197" s="18"/>
      <c r="C197" s="9"/>
      <c r="D197" s="9"/>
      <c r="E197" s="9"/>
      <c r="F197" s="9"/>
      <c r="G197" s="9"/>
      <c r="H197" s="3"/>
      <c r="I197" s="9"/>
      <c r="J197" s="9"/>
      <c r="K197" s="9"/>
      <c r="L197" s="29">
        <v>5.4</v>
      </c>
      <c r="M197" s="7"/>
      <c r="N197" s="7"/>
      <c r="O197" s="7"/>
      <c r="P197" s="7"/>
      <c r="Q197" s="7"/>
      <c r="R197" s="7"/>
      <c r="S197" s="18"/>
      <c r="T197" s="7"/>
      <c r="U197" s="7"/>
      <c r="V197" s="7"/>
      <c r="W197" s="50"/>
      <c r="X197" s="50"/>
      <c r="Y197" s="50"/>
      <c r="Z197" s="18" t="s">
        <v>240</v>
      </c>
      <c r="AA197" s="7"/>
      <c r="AB197" s="7"/>
      <c r="AC197" s="7"/>
      <c r="AD197" s="45" t="s">
        <v>240</v>
      </c>
      <c r="AE197" s="1"/>
    </row>
    <row r="198" spans="1:31" ht="25.5">
      <c r="A198" s="18" t="s">
        <v>1644</v>
      </c>
      <c r="B198" s="18"/>
      <c r="C198" s="7"/>
      <c r="D198" s="9"/>
      <c r="E198" s="9"/>
      <c r="F198" s="9"/>
      <c r="G198" s="9"/>
      <c r="H198" s="3"/>
      <c r="I198" s="9"/>
      <c r="J198" s="9"/>
      <c r="K198" s="3"/>
      <c r="L198" s="13">
        <v>5.4</v>
      </c>
      <c r="M198" s="47"/>
      <c r="N198" s="47"/>
      <c r="O198" s="47"/>
      <c r="P198" s="47"/>
      <c r="Q198" s="47"/>
      <c r="R198" s="47"/>
      <c r="S198" s="7"/>
      <c r="T198" s="44"/>
      <c r="U198" s="44"/>
      <c r="V198" s="44"/>
      <c r="W198" s="98"/>
      <c r="X198" s="47"/>
      <c r="Y198" s="47"/>
      <c r="Z198" s="7" t="s">
        <v>240</v>
      </c>
      <c r="AA198" s="44"/>
      <c r="AB198" s="44"/>
      <c r="AC198" s="44"/>
      <c r="AD198" s="7" t="s">
        <v>240</v>
      </c>
      <c r="AE198" s="1"/>
    </row>
    <row r="199" spans="1:31">
      <c r="A199" s="18" t="s">
        <v>1699</v>
      </c>
      <c r="B199" s="18"/>
      <c r="C199" s="9"/>
      <c r="D199" s="9"/>
      <c r="E199" s="9"/>
      <c r="F199" s="9"/>
      <c r="G199" s="3"/>
      <c r="H199" s="3"/>
      <c r="I199" s="9"/>
      <c r="J199" s="9"/>
      <c r="K199" s="52"/>
      <c r="L199" s="25">
        <v>5.5</v>
      </c>
      <c r="M199" s="7"/>
      <c r="N199" s="7"/>
      <c r="O199" s="7"/>
      <c r="P199" s="7"/>
      <c r="Q199" s="7"/>
      <c r="R199" s="7"/>
      <c r="S199" s="45"/>
      <c r="T199" s="7"/>
      <c r="U199" s="7"/>
      <c r="V199" s="7"/>
      <c r="W199" s="45"/>
      <c r="X199" s="50"/>
      <c r="Y199" s="50"/>
      <c r="Z199" s="45" t="s">
        <v>240</v>
      </c>
      <c r="AA199" s="7"/>
      <c r="AB199" s="7"/>
      <c r="AC199" s="7"/>
      <c r="AD199" s="7" t="s">
        <v>240</v>
      </c>
      <c r="AE199" s="1"/>
    </row>
    <row r="200" spans="1:31">
      <c r="A200" s="45" t="s">
        <v>1718</v>
      </c>
      <c r="B200" s="45"/>
      <c r="C200" s="9"/>
      <c r="D200" s="45"/>
      <c r="E200" s="45"/>
      <c r="F200" s="45"/>
      <c r="G200" s="3"/>
      <c r="H200" s="3"/>
      <c r="I200" s="9"/>
      <c r="J200" s="9"/>
      <c r="K200" s="3"/>
      <c r="L200" s="14">
        <v>5.5</v>
      </c>
      <c r="M200" s="18"/>
      <c r="N200" s="18"/>
      <c r="O200" s="18"/>
      <c r="P200" s="18"/>
      <c r="Q200" s="18"/>
      <c r="R200" s="18"/>
      <c r="S200" s="45"/>
      <c r="T200" s="18"/>
      <c r="U200" s="18"/>
      <c r="V200" s="18"/>
      <c r="W200" s="50"/>
      <c r="X200" s="47"/>
      <c r="Y200" s="47"/>
      <c r="Z200" s="9" t="s">
        <v>240</v>
      </c>
      <c r="AA200" s="18"/>
      <c r="AB200" s="18"/>
      <c r="AC200" s="18"/>
      <c r="AD200" s="7" t="s">
        <v>240</v>
      </c>
      <c r="AE200" s="1"/>
    </row>
    <row r="201" spans="1:31">
      <c r="A201" s="45" t="s">
        <v>1041</v>
      </c>
      <c r="B201" s="45"/>
      <c r="C201" s="3"/>
      <c r="D201" s="3"/>
      <c r="E201" s="3"/>
      <c r="F201" s="3"/>
      <c r="G201" s="3"/>
      <c r="H201" s="3"/>
      <c r="I201" s="3"/>
      <c r="J201" s="3"/>
      <c r="K201" s="9"/>
      <c r="L201" s="15">
        <v>5.7</v>
      </c>
      <c r="M201" s="18"/>
      <c r="N201" s="18"/>
      <c r="O201" s="18"/>
      <c r="P201" s="18"/>
      <c r="Q201" s="18"/>
      <c r="R201" s="18"/>
      <c r="S201" s="46"/>
      <c r="T201" s="18"/>
      <c r="U201" s="18"/>
      <c r="V201" s="18"/>
      <c r="W201" s="37"/>
      <c r="X201" s="47"/>
      <c r="Y201" s="47"/>
      <c r="Z201" s="45" t="s">
        <v>240</v>
      </c>
      <c r="AA201" s="18"/>
      <c r="AB201" s="18"/>
      <c r="AC201" s="18"/>
      <c r="AD201" s="7" t="s">
        <v>240</v>
      </c>
      <c r="AE201" s="1"/>
    </row>
    <row r="202" spans="1:31" ht="25.5">
      <c r="A202" s="18" t="s">
        <v>674</v>
      </c>
      <c r="B202" s="18"/>
      <c r="C202" s="9"/>
      <c r="D202" s="9"/>
      <c r="E202" s="9"/>
      <c r="F202" s="9"/>
      <c r="G202" s="9"/>
      <c r="H202" s="9"/>
      <c r="I202" s="9"/>
      <c r="J202" s="9"/>
      <c r="K202" s="7"/>
      <c r="L202" s="15">
        <v>5.7</v>
      </c>
      <c r="M202" s="7"/>
      <c r="N202" s="7"/>
      <c r="O202" s="7"/>
      <c r="P202" s="7"/>
      <c r="Q202" s="7"/>
      <c r="R202" s="7"/>
      <c r="S202" s="7"/>
      <c r="T202" s="7"/>
      <c r="U202" s="7"/>
      <c r="V202" s="7"/>
      <c r="W202" s="45"/>
      <c r="X202" s="50"/>
      <c r="Y202" s="50"/>
      <c r="Z202" s="45" t="s">
        <v>240</v>
      </c>
      <c r="AA202" s="7"/>
      <c r="AB202" s="7"/>
      <c r="AC202" s="7"/>
      <c r="AD202" s="44" t="s">
        <v>240</v>
      </c>
      <c r="AE202" s="1"/>
    </row>
    <row r="203" spans="1:31" ht="25.5">
      <c r="A203" s="18" t="s">
        <v>752</v>
      </c>
      <c r="B203" s="18"/>
      <c r="C203" s="60"/>
      <c r="D203" s="52"/>
      <c r="E203" s="52"/>
      <c r="F203" s="52"/>
      <c r="G203" s="9"/>
      <c r="H203" s="9"/>
      <c r="I203" s="52"/>
      <c r="J203" s="52"/>
      <c r="K203" s="3"/>
      <c r="L203" s="13">
        <v>5.7</v>
      </c>
      <c r="M203" s="47"/>
      <c r="N203" s="47"/>
      <c r="O203" s="47"/>
      <c r="P203" s="47"/>
      <c r="Q203" s="47"/>
      <c r="R203" s="47"/>
      <c r="S203" s="44"/>
      <c r="T203" s="44"/>
      <c r="U203" s="44"/>
      <c r="V203" s="44"/>
      <c r="W203" s="98"/>
      <c r="X203" s="47"/>
      <c r="Y203" s="47"/>
      <c r="Z203" s="38" t="s">
        <v>240</v>
      </c>
      <c r="AA203" s="44"/>
      <c r="AB203" s="44"/>
      <c r="AC203" s="44"/>
      <c r="AD203" s="7" t="s">
        <v>240</v>
      </c>
      <c r="AE203" s="1"/>
    </row>
    <row r="204" spans="1:31">
      <c r="A204" s="45" t="s">
        <v>675</v>
      </c>
      <c r="B204" s="45"/>
      <c r="C204" s="3"/>
      <c r="D204" s="3"/>
      <c r="E204" s="3"/>
      <c r="F204" s="3"/>
      <c r="G204" s="9"/>
      <c r="H204" s="9"/>
      <c r="I204" s="52"/>
      <c r="J204" s="52"/>
      <c r="K204" s="3"/>
      <c r="L204" s="15">
        <v>5.75</v>
      </c>
      <c r="M204" s="45"/>
      <c r="N204" s="45"/>
      <c r="O204" s="45"/>
      <c r="P204" s="45"/>
      <c r="Q204" s="45"/>
      <c r="R204" s="45"/>
      <c r="S204" s="44"/>
      <c r="T204" s="45"/>
      <c r="U204" s="45"/>
      <c r="V204" s="45"/>
      <c r="W204" s="98"/>
      <c r="X204" s="47"/>
      <c r="Y204" s="47"/>
      <c r="Z204" s="44" t="s">
        <v>240</v>
      </c>
      <c r="AA204" s="45"/>
      <c r="AB204" s="45"/>
      <c r="AC204" s="45"/>
      <c r="AD204" s="44" t="s">
        <v>240</v>
      </c>
      <c r="AE204" s="1"/>
    </row>
    <row r="205" spans="1:31" ht="25.5">
      <c r="A205" s="18" t="s">
        <v>463</v>
      </c>
      <c r="B205" s="18"/>
      <c r="C205" s="3"/>
      <c r="D205" s="9"/>
      <c r="E205" s="9"/>
      <c r="F205" s="9"/>
      <c r="G205" s="3"/>
      <c r="H205" s="3"/>
      <c r="I205" s="9"/>
      <c r="J205" s="9"/>
      <c r="K205" s="9"/>
      <c r="L205" s="15">
        <v>5.8</v>
      </c>
      <c r="M205" s="7"/>
      <c r="N205" s="7"/>
      <c r="O205" s="7"/>
      <c r="P205" s="7"/>
      <c r="Q205" s="7"/>
      <c r="R205" s="7"/>
      <c r="S205" s="45"/>
      <c r="T205" s="7"/>
      <c r="U205" s="7"/>
      <c r="V205" s="7"/>
      <c r="W205" s="98"/>
      <c r="X205" s="50"/>
      <c r="Y205" s="50"/>
      <c r="Z205" s="7" t="s">
        <v>240</v>
      </c>
      <c r="AA205" s="7"/>
      <c r="AB205" s="7"/>
      <c r="AC205" s="7"/>
      <c r="AD205" s="18" t="s">
        <v>240</v>
      </c>
      <c r="AE205" s="110"/>
    </row>
    <row r="206" spans="1:31" ht="25.5">
      <c r="A206" s="62" t="s">
        <v>1319</v>
      </c>
      <c r="B206" s="62"/>
      <c r="C206" s="9"/>
      <c r="D206" s="3"/>
      <c r="E206" s="3"/>
      <c r="F206" s="3"/>
      <c r="G206" s="3"/>
      <c r="H206" s="3"/>
      <c r="I206" s="3"/>
      <c r="J206" s="3"/>
      <c r="K206" s="129"/>
      <c r="L206" s="15">
        <v>6</v>
      </c>
      <c r="M206" s="98"/>
      <c r="N206" s="98"/>
      <c r="O206" s="98"/>
      <c r="P206" s="98"/>
      <c r="Q206" s="98"/>
      <c r="R206" s="98"/>
      <c r="S206" s="7"/>
      <c r="T206" s="46"/>
      <c r="U206" s="46"/>
      <c r="V206" s="46"/>
      <c r="W206" s="50"/>
      <c r="X206" s="98"/>
      <c r="Y206" s="98"/>
      <c r="Z206" s="7" t="s">
        <v>240</v>
      </c>
      <c r="AA206" s="38"/>
      <c r="AB206" s="38"/>
      <c r="AC206" s="38"/>
      <c r="AD206" s="7" t="s">
        <v>240</v>
      </c>
      <c r="AE206" s="1"/>
    </row>
    <row r="207" spans="1:31">
      <c r="A207" s="45" t="s">
        <v>1598</v>
      </c>
      <c r="B207" s="45"/>
      <c r="C207" s="7"/>
      <c r="D207" s="3"/>
      <c r="E207" s="3"/>
      <c r="F207" s="3"/>
      <c r="G207" s="7"/>
      <c r="H207" s="7"/>
      <c r="I207" s="3"/>
      <c r="J207" s="3"/>
      <c r="K207" s="9"/>
      <c r="L207" s="29">
        <v>6</v>
      </c>
      <c r="M207" s="18"/>
      <c r="N207" s="18"/>
      <c r="O207" s="18"/>
      <c r="P207" s="18"/>
      <c r="Q207" s="18"/>
      <c r="R207" s="18"/>
      <c r="S207" s="7"/>
      <c r="T207" s="18"/>
      <c r="U207" s="18"/>
      <c r="V207" s="18"/>
      <c r="W207" s="47"/>
      <c r="X207" s="98"/>
      <c r="Y207" s="98"/>
      <c r="Z207" s="45" t="s">
        <v>240</v>
      </c>
      <c r="AA207" s="18"/>
      <c r="AB207" s="18"/>
      <c r="AC207" s="18"/>
      <c r="AD207" s="44" t="s">
        <v>240</v>
      </c>
      <c r="AE207" s="1"/>
    </row>
    <row r="208" spans="1:31" ht="25.5">
      <c r="A208" s="18" t="s">
        <v>632</v>
      </c>
      <c r="B208" s="18"/>
      <c r="C208" s="7"/>
      <c r="D208" s="9"/>
      <c r="E208" s="9"/>
      <c r="F208" s="9"/>
      <c r="G208" s="7"/>
      <c r="H208" s="7"/>
      <c r="I208" s="9"/>
      <c r="J208" s="9"/>
      <c r="K208" s="9"/>
      <c r="L208" s="13">
        <v>6.2</v>
      </c>
      <c r="M208" s="7"/>
      <c r="N208" s="7"/>
      <c r="O208" s="7"/>
      <c r="P208" s="7"/>
      <c r="Q208" s="7"/>
      <c r="R208" s="7"/>
      <c r="S208" s="7"/>
      <c r="T208" s="7"/>
      <c r="U208" s="7"/>
      <c r="V208" s="7"/>
      <c r="W208" s="45"/>
      <c r="X208" s="50"/>
      <c r="Y208" s="50"/>
      <c r="Z208" s="53" t="s">
        <v>240</v>
      </c>
      <c r="AA208" s="38"/>
      <c r="AB208" s="38"/>
      <c r="AC208" s="38"/>
      <c r="AD208" s="7" t="s">
        <v>240</v>
      </c>
      <c r="AE208" s="1"/>
    </row>
    <row r="209" spans="1:31">
      <c r="A209" s="18" t="s">
        <v>1002</v>
      </c>
      <c r="B209" s="18"/>
      <c r="C209" s="3"/>
      <c r="D209" s="9"/>
      <c r="E209" s="9"/>
      <c r="F209" s="9"/>
      <c r="G209" s="3"/>
      <c r="H209" s="3"/>
      <c r="I209" s="9"/>
      <c r="J209" s="9"/>
      <c r="K209" s="3"/>
      <c r="L209" s="13">
        <v>6.25</v>
      </c>
      <c r="M209" s="47"/>
      <c r="N209" s="47"/>
      <c r="O209" s="47"/>
      <c r="P209" s="47"/>
      <c r="Q209" s="47"/>
      <c r="R209" s="47"/>
      <c r="S209" s="7"/>
      <c r="T209" s="44"/>
      <c r="U209" s="44"/>
      <c r="V209" s="44"/>
      <c r="W209" s="47"/>
      <c r="X209" s="47"/>
      <c r="Y209" s="47"/>
      <c r="Z209" s="46" t="s">
        <v>240</v>
      </c>
      <c r="AA209" s="44"/>
      <c r="AB209" s="44"/>
      <c r="AC209" s="44"/>
      <c r="AD209" s="45" t="s">
        <v>240</v>
      </c>
      <c r="AE209" s="1"/>
    </row>
    <row r="210" spans="1:31" ht="25.5">
      <c r="A210" s="45" t="s">
        <v>672</v>
      </c>
      <c r="B210" s="45"/>
      <c r="C210" s="45"/>
      <c r="D210" s="7"/>
      <c r="E210" s="7"/>
      <c r="F210" s="7"/>
      <c r="G210" s="3"/>
      <c r="H210" s="3"/>
      <c r="I210" s="3"/>
      <c r="J210" s="3"/>
      <c r="K210" s="9"/>
      <c r="L210" s="25">
        <v>6.25</v>
      </c>
      <c r="M210" s="18"/>
      <c r="N210" s="18"/>
      <c r="O210" s="18"/>
      <c r="P210" s="18"/>
      <c r="Q210" s="18"/>
      <c r="R210" s="18"/>
      <c r="S210" s="44"/>
      <c r="T210" s="18"/>
      <c r="U210" s="18"/>
      <c r="V210" s="18"/>
      <c r="W210" s="98"/>
      <c r="X210" s="98"/>
      <c r="Y210" s="98"/>
      <c r="Z210" s="45" t="s">
        <v>240</v>
      </c>
      <c r="AA210" s="18"/>
      <c r="AB210" s="18"/>
      <c r="AC210" s="18"/>
      <c r="AD210" s="45" t="s">
        <v>240</v>
      </c>
      <c r="AE210" s="1"/>
    </row>
    <row r="211" spans="1:31">
      <c r="A211" s="45" t="s">
        <v>1248</v>
      </c>
      <c r="B211" s="45"/>
      <c r="C211" s="9"/>
      <c r="D211" s="3"/>
      <c r="E211" s="3"/>
      <c r="F211" s="3"/>
      <c r="G211" s="3"/>
      <c r="H211" s="3"/>
      <c r="I211" s="3"/>
      <c r="J211" s="3"/>
      <c r="K211" s="9"/>
      <c r="L211" s="25">
        <v>6.25</v>
      </c>
      <c r="M211" s="18"/>
      <c r="N211" s="18"/>
      <c r="O211" s="18"/>
      <c r="P211" s="18"/>
      <c r="Q211" s="18"/>
      <c r="R211" s="18"/>
      <c r="S211" s="45"/>
      <c r="T211" s="18"/>
      <c r="U211" s="18"/>
      <c r="V211" s="18"/>
      <c r="W211" s="50"/>
      <c r="X211" s="98"/>
      <c r="Y211" s="98"/>
      <c r="Z211" s="7" t="s">
        <v>240</v>
      </c>
      <c r="AA211" s="18"/>
      <c r="AB211" s="18"/>
      <c r="AC211" s="18"/>
      <c r="AD211" s="44" t="s">
        <v>240</v>
      </c>
      <c r="AE211" s="1"/>
    </row>
    <row r="212" spans="1:31" ht="25.5">
      <c r="A212" s="18" t="s">
        <v>1719</v>
      </c>
      <c r="B212" s="18"/>
      <c r="C212" s="9"/>
      <c r="D212" s="45"/>
      <c r="E212" s="45"/>
      <c r="F212" s="45"/>
      <c r="G212" s="7"/>
      <c r="H212" s="7"/>
      <c r="I212" s="9"/>
      <c r="J212" s="9"/>
      <c r="K212" s="9"/>
      <c r="L212" s="15">
        <v>6.25</v>
      </c>
      <c r="M212" s="7"/>
      <c r="N212" s="7"/>
      <c r="O212" s="7"/>
      <c r="P212" s="7"/>
      <c r="Q212" s="7"/>
      <c r="R212" s="7"/>
      <c r="S212" s="7"/>
      <c r="T212" s="7"/>
      <c r="U212" s="7"/>
      <c r="V212" s="7"/>
      <c r="W212" s="44"/>
      <c r="X212" s="7"/>
      <c r="Y212" s="7"/>
      <c r="Z212" s="7" t="s">
        <v>240</v>
      </c>
      <c r="AA212" s="7"/>
      <c r="AB212" s="7"/>
      <c r="AC212" s="7"/>
      <c r="AD212" s="44" t="s">
        <v>240</v>
      </c>
      <c r="AE212" s="1"/>
    </row>
    <row r="213" spans="1:31">
      <c r="A213" s="18" t="s">
        <v>1640</v>
      </c>
      <c r="B213" s="18"/>
      <c r="C213" s="45"/>
      <c r="D213" s="9"/>
      <c r="E213" s="9"/>
      <c r="F213" s="9"/>
      <c r="G213" s="9"/>
      <c r="H213" s="9"/>
      <c r="I213" s="9"/>
      <c r="J213" s="9"/>
      <c r="K213" s="9"/>
      <c r="L213" s="25">
        <v>6.25</v>
      </c>
      <c r="M213" s="7"/>
      <c r="N213" s="7"/>
      <c r="O213" s="7"/>
      <c r="P213" s="7"/>
      <c r="Q213" s="7"/>
      <c r="R213" s="7"/>
      <c r="S213" s="46"/>
      <c r="T213" s="7"/>
      <c r="U213" s="7"/>
      <c r="V213" s="7"/>
      <c r="W213" s="50"/>
      <c r="X213" s="7"/>
      <c r="Y213" s="7"/>
      <c r="Z213" s="45" t="s">
        <v>240</v>
      </c>
      <c r="AA213" s="7"/>
      <c r="AB213" s="7"/>
      <c r="AC213" s="7"/>
      <c r="AD213" s="7" t="s">
        <v>240</v>
      </c>
      <c r="AE213" s="1"/>
    </row>
    <row r="214" spans="1:31">
      <c r="A214" s="45" t="s">
        <v>456</v>
      </c>
      <c r="B214" s="45"/>
      <c r="C214" s="3"/>
      <c r="D214" s="3"/>
      <c r="E214" s="3"/>
      <c r="F214" s="3"/>
      <c r="I214" s="3"/>
      <c r="J214" s="3"/>
      <c r="K214" s="9"/>
      <c r="L214" s="25">
        <v>6.25</v>
      </c>
      <c r="M214" s="98"/>
      <c r="N214" s="98"/>
      <c r="O214" s="98"/>
      <c r="P214" s="98"/>
      <c r="Q214" s="98"/>
      <c r="R214" s="98"/>
      <c r="S214" s="7"/>
      <c r="T214" s="46"/>
      <c r="U214" s="46"/>
      <c r="V214" s="46"/>
      <c r="W214" s="7"/>
      <c r="X214" s="98"/>
      <c r="Y214" s="98"/>
      <c r="Z214" s="44" t="s">
        <v>240</v>
      </c>
      <c r="AA214" s="46"/>
      <c r="AB214" s="46"/>
      <c r="AC214" s="46"/>
      <c r="AD214" s="45" t="s">
        <v>240</v>
      </c>
      <c r="AE214" s="106"/>
    </row>
    <row r="215" spans="1:31" ht="25.5">
      <c r="A215" s="45" t="s">
        <v>123</v>
      </c>
      <c r="B215" s="45"/>
      <c r="C215" s="3"/>
      <c r="D215" s="9"/>
      <c r="E215" s="9"/>
      <c r="F215" s="9"/>
      <c r="I215" s="9"/>
      <c r="J215" s="9"/>
      <c r="K215" s="3"/>
      <c r="L215" s="13">
        <v>6.25</v>
      </c>
      <c r="M215" s="7"/>
      <c r="N215" s="7"/>
      <c r="O215" s="7"/>
      <c r="P215" s="7"/>
      <c r="Q215" s="7"/>
      <c r="R215" s="7"/>
      <c r="S215" s="18"/>
      <c r="T215" s="7"/>
      <c r="U215" s="7"/>
      <c r="V215" s="7"/>
      <c r="W215" s="50"/>
      <c r="X215" s="7"/>
      <c r="Y215" s="7"/>
      <c r="Z215" s="52" t="s">
        <v>240</v>
      </c>
      <c r="AA215" s="7"/>
      <c r="AB215" s="7"/>
      <c r="AC215" s="7"/>
      <c r="AD215" s="7" t="s">
        <v>240</v>
      </c>
      <c r="AE215" s="1"/>
    </row>
    <row r="216" spans="1:31" ht="25.5">
      <c r="A216" s="18" t="s">
        <v>1449</v>
      </c>
      <c r="B216" s="18"/>
      <c r="C216" s="3"/>
      <c r="D216" s="7"/>
      <c r="E216" s="7"/>
      <c r="F216" s="7"/>
      <c r="I216" s="7"/>
      <c r="J216" s="7"/>
      <c r="K216" s="9"/>
      <c r="L216" s="15">
        <v>6.4</v>
      </c>
      <c r="M216" s="18"/>
      <c r="N216" s="18"/>
      <c r="O216" s="18"/>
      <c r="P216" s="18"/>
      <c r="Q216" s="18"/>
      <c r="R216" s="18"/>
      <c r="S216" s="7"/>
      <c r="T216" s="18"/>
      <c r="U216" s="18"/>
      <c r="V216" s="18"/>
      <c r="W216" s="50"/>
      <c r="X216" s="98"/>
      <c r="Y216" s="98"/>
      <c r="Z216" s="7"/>
      <c r="AA216" s="45"/>
      <c r="AB216" s="45"/>
      <c r="AC216" s="45"/>
      <c r="AD216" s="45" t="s">
        <v>240</v>
      </c>
      <c r="AE216" s="1"/>
    </row>
    <row r="217" spans="1:31" ht="25.5">
      <c r="A217" s="45" t="s">
        <v>1786</v>
      </c>
      <c r="B217" s="45"/>
      <c r="C217" s="9"/>
      <c r="D217" s="3"/>
      <c r="E217" s="3"/>
      <c r="F217" s="3"/>
      <c r="I217" s="3"/>
      <c r="J217" s="3"/>
      <c r="K217" s="52"/>
      <c r="L217" s="13">
        <v>6.4</v>
      </c>
      <c r="M217" s="98"/>
      <c r="N217" s="98"/>
      <c r="O217" s="98"/>
      <c r="P217" s="98"/>
      <c r="Q217" s="98"/>
      <c r="R217" s="98"/>
      <c r="S217" s="46"/>
      <c r="T217" s="46"/>
      <c r="U217" s="46"/>
      <c r="V217" s="46"/>
      <c r="W217" s="45"/>
      <c r="X217" s="98"/>
      <c r="Y217" s="98"/>
      <c r="Z217" s="7"/>
      <c r="AA217" s="9"/>
      <c r="AB217" s="9"/>
      <c r="AC217" s="9"/>
      <c r="AD217" s="44" t="s">
        <v>240</v>
      </c>
      <c r="AE217" s="1"/>
    </row>
    <row r="218" spans="1:31">
      <c r="A218" s="45" t="s">
        <v>590</v>
      </c>
      <c r="B218" s="45"/>
      <c r="C218" s="9"/>
      <c r="D218" s="3"/>
      <c r="E218" s="3"/>
      <c r="F218" s="3"/>
      <c r="I218" s="3"/>
      <c r="J218" s="3"/>
      <c r="K218" s="52"/>
      <c r="L218" s="15">
        <v>6.4</v>
      </c>
      <c r="M218" s="45"/>
      <c r="N218" s="45"/>
      <c r="O218" s="45"/>
      <c r="P218" s="45"/>
      <c r="Q218" s="45"/>
      <c r="R218" s="45"/>
      <c r="S218" s="7"/>
      <c r="T218" s="45"/>
      <c r="U218" s="45"/>
      <c r="V218" s="45"/>
      <c r="W218" s="45"/>
      <c r="X218" s="45"/>
      <c r="Y218" s="45"/>
      <c r="Z218" s="18"/>
      <c r="AA218" s="45"/>
      <c r="AB218" s="45"/>
      <c r="AC218" s="45"/>
      <c r="AD218" s="7"/>
      <c r="AE218" s="1"/>
    </row>
    <row r="219" spans="1:31">
      <c r="A219" s="130" t="s">
        <v>1496</v>
      </c>
      <c r="B219" s="130"/>
      <c r="C219" s="7"/>
      <c r="D219" s="45"/>
      <c r="E219" s="45"/>
      <c r="F219" s="45"/>
      <c r="I219" s="3"/>
      <c r="J219" s="3"/>
      <c r="K219" s="9"/>
      <c r="L219" s="13">
        <v>6.4</v>
      </c>
      <c r="M219" s="18"/>
      <c r="N219" s="18"/>
      <c r="O219" s="18"/>
      <c r="P219" s="18"/>
      <c r="Q219" s="18"/>
      <c r="R219" s="18"/>
      <c r="S219" s="45"/>
      <c r="T219" s="18"/>
      <c r="U219" s="18"/>
      <c r="V219" s="18"/>
      <c r="W219" s="46"/>
      <c r="X219" s="98"/>
      <c r="Y219" s="98"/>
      <c r="Z219" s="7"/>
      <c r="AA219" s="45"/>
      <c r="AB219" s="45"/>
      <c r="AC219" s="45"/>
      <c r="AD219" s="7"/>
      <c r="AE219" s="1"/>
    </row>
    <row r="220" spans="1:31">
      <c r="A220" s="45"/>
      <c r="B220" s="45"/>
      <c r="C220" s="3"/>
      <c r="D220" s="3"/>
      <c r="E220" s="3"/>
      <c r="F220" s="3"/>
      <c r="I220" s="3"/>
      <c r="J220" s="3"/>
      <c r="K220" s="3"/>
      <c r="L220" s="13">
        <v>6.4</v>
      </c>
      <c r="M220" s="47"/>
      <c r="N220" s="47"/>
      <c r="O220" s="47"/>
      <c r="P220" s="47"/>
      <c r="Q220" s="47"/>
      <c r="R220" s="47"/>
      <c r="S220" s="18"/>
      <c r="T220" s="44"/>
      <c r="U220" s="44"/>
      <c r="V220" s="44"/>
      <c r="W220" s="50"/>
      <c r="X220" s="37"/>
      <c r="Y220" s="37"/>
      <c r="Z220" s="7"/>
      <c r="AA220" s="38"/>
      <c r="AB220" s="38"/>
      <c r="AC220" s="38"/>
      <c r="AD220" s="18"/>
      <c r="AE220" s="1"/>
    </row>
    <row r="221" spans="1:31">
      <c r="A221" s="45"/>
      <c r="B221" s="45"/>
      <c r="C221" s="3"/>
      <c r="D221" s="3"/>
      <c r="E221" s="3"/>
      <c r="F221" s="3"/>
      <c r="I221" s="3"/>
      <c r="J221" s="3"/>
      <c r="K221" s="3"/>
      <c r="L221" s="25">
        <v>6.5</v>
      </c>
      <c r="M221" s="47"/>
      <c r="N221" s="47"/>
      <c r="O221" s="47"/>
      <c r="P221" s="47"/>
      <c r="Q221" s="47"/>
      <c r="R221" s="47"/>
      <c r="S221" s="44"/>
      <c r="T221" s="47"/>
      <c r="U221" s="47"/>
      <c r="V221" s="47"/>
      <c r="W221" s="50"/>
      <c r="X221" s="47"/>
      <c r="Y221" s="47"/>
      <c r="Z221" s="38"/>
      <c r="AA221" s="44"/>
      <c r="AB221" s="44"/>
      <c r="AC221" s="44"/>
      <c r="AD221" s="18"/>
      <c r="AE221" s="1"/>
    </row>
    <row r="222" spans="1:31">
      <c r="A222" s="18"/>
      <c r="B222" s="18"/>
      <c r="C222" s="9"/>
      <c r="D222" s="9"/>
      <c r="E222" s="9"/>
      <c r="F222" s="9"/>
      <c r="I222" s="9"/>
      <c r="J222" s="9"/>
      <c r="K222" s="9"/>
      <c r="L222" s="13">
        <v>8.4</v>
      </c>
      <c r="M222" s="50"/>
      <c r="N222" s="50"/>
      <c r="O222" s="50"/>
      <c r="P222" s="50"/>
      <c r="Q222" s="50"/>
      <c r="R222" s="50"/>
      <c r="S222" s="47"/>
      <c r="T222" s="7"/>
      <c r="U222" s="7"/>
      <c r="V222" s="7"/>
      <c r="W222" s="98"/>
      <c r="X222" s="50"/>
      <c r="Y222" s="50"/>
      <c r="Z222" s="45"/>
      <c r="AA222" s="7"/>
      <c r="AB222" s="7"/>
      <c r="AC222" s="7"/>
      <c r="AD222" s="7"/>
      <c r="AE222" s="106"/>
    </row>
    <row r="223" spans="1:31">
      <c r="A223" s="148"/>
      <c r="B223" s="148"/>
      <c r="C223" s="9"/>
      <c r="D223" s="9"/>
      <c r="E223" s="9"/>
      <c r="F223" s="9"/>
      <c r="I223" s="9"/>
      <c r="J223" s="9"/>
      <c r="K223" s="9"/>
      <c r="L223" s="25">
        <v>10</v>
      </c>
      <c r="M223" s="7"/>
      <c r="N223" s="7"/>
      <c r="O223" s="7"/>
      <c r="P223" s="7"/>
      <c r="Q223" s="7"/>
      <c r="R223" s="7"/>
      <c r="S223" s="7"/>
      <c r="T223" s="7"/>
      <c r="U223" s="7"/>
      <c r="V223" s="7"/>
      <c r="W223" s="7"/>
      <c r="X223" s="50"/>
      <c r="Y223" s="50"/>
      <c r="Z223" s="47"/>
      <c r="AA223" s="7"/>
      <c r="AB223" s="7"/>
      <c r="AC223" s="7"/>
      <c r="AD223" s="44"/>
      <c r="AE223" s="1"/>
    </row>
    <row r="224" spans="1:31">
      <c r="A224" s="18"/>
      <c r="B224" s="18"/>
      <c r="C224" s="9"/>
      <c r="D224" s="9"/>
      <c r="E224" s="9"/>
      <c r="F224" s="9"/>
      <c r="I224" s="9"/>
      <c r="J224" s="9"/>
      <c r="K224" s="3"/>
      <c r="L224" s="14">
        <v>10</v>
      </c>
      <c r="M224" s="45"/>
      <c r="N224" s="45"/>
      <c r="O224" s="45"/>
      <c r="P224" s="45"/>
      <c r="Q224" s="45"/>
      <c r="R224" s="45"/>
      <c r="S224" s="7"/>
      <c r="T224" s="45"/>
      <c r="U224" s="45"/>
      <c r="V224" s="45"/>
      <c r="W224" s="98"/>
      <c r="X224" s="47"/>
      <c r="Y224" s="47"/>
      <c r="Z224" s="7"/>
      <c r="AA224" s="45"/>
      <c r="AB224" s="45"/>
      <c r="AC224" s="45"/>
      <c r="AD224" s="7"/>
      <c r="AE224" s="1"/>
    </row>
    <row r="225" spans="1:31">
      <c r="A225" s="45"/>
      <c r="B225" s="45"/>
      <c r="C225" s="129"/>
      <c r="D225" s="129"/>
      <c r="E225" s="129"/>
      <c r="F225" s="129"/>
      <c r="I225" s="3"/>
      <c r="J225" s="3"/>
      <c r="K225" s="3"/>
      <c r="L225" s="13">
        <v>11.8</v>
      </c>
      <c r="M225" s="47"/>
      <c r="N225" s="47"/>
      <c r="O225" s="47"/>
      <c r="P225" s="47"/>
      <c r="Q225" s="47"/>
      <c r="R225" s="47"/>
      <c r="S225" s="45"/>
      <c r="T225" s="44"/>
      <c r="U225" s="44"/>
      <c r="V225" s="44"/>
      <c r="W225" s="7"/>
      <c r="X225" s="45"/>
      <c r="Y225" s="45"/>
      <c r="Z225" s="7"/>
      <c r="AA225" s="53"/>
      <c r="AB225" s="53"/>
      <c r="AC225" s="53"/>
      <c r="AD225" s="7"/>
      <c r="AE225" s="106"/>
    </row>
    <row r="226" spans="1:31">
      <c r="A226" s="45"/>
      <c r="B226" s="45"/>
      <c r="C226" s="3"/>
      <c r="D226" s="3"/>
      <c r="E226" s="3"/>
      <c r="F226" s="3"/>
      <c r="I226" s="3"/>
      <c r="J226" s="3"/>
      <c r="K226" s="9"/>
      <c r="L226" s="43">
        <v>11.8</v>
      </c>
      <c r="M226" s="98"/>
      <c r="N226" s="98"/>
      <c r="O226" s="98"/>
      <c r="P226" s="98"/>
      <c r="Q226" s="98"/>
      <c r="R226" s="98"/>
      <c r="S226" s="46"/>
      <c r="T226" s="46"/>
      <c r="U226" s="46"/>
      <c r="V226" s="46"/>
      <c r="W226" s="45"/>
      <c r="X226" s="98"/>
      <c r="Y226" s="98"/>
      <c r="Z226" s="38"/>
      <c r="AA226" s="46"/>
      <c r="AB226" s="46"/>
      <c r="AC226" s="46"/>
      <c r="AD226" s="38"/>
      <c r="AE226" s="1"/>
    </row>
    <row r="227" spans="1:31">
      <c r="A227" s="45"/>
      <c r="B227" s="45"/>
      <c r="C227" s="7"/>
      <c r="D227" s="7"/>
      <c r="E227" s="7"/>
      <c r="F227" s="7"/>
      <c r="I227" s="7"/>
      <c r="J227" s="7"/>
      <c r="K227" s="9"/>
      <c r="L227" s="15">
        <v>12.7</v>
      </c>
      <c r="M227" s="98"/>
      <c r="N227" s="98"/>
      <c r="O227" s="98"/>
      <c r="P227" s="98"/>
      <c r="Q227" s="98"/>
      <c r="R227" s="98"/>
      <c r="S227" s="7"/>
      <c r="T227" s="46"/>
      <c r="U227" s="46"/>
      <c r="V227" s="46"/>
      <c r="W227" s="98"/>
      <c r="X227" s="46"/>
      <c r="Y227" s="46"/>
      <c r="Z227" s="45"/>
      <c r="AA227" s="9"/>
      <c r="AB227" s="9"/>
      <c r="AC227" s="9"/>
      <c r="AD227" s="38"/>
      <c r="AE227" s="1"/>
    </row>
    <row r="228" spans="1:31">
      <c r="A228" s="18"/>
      <c r="B228" s="18"/>
      <c r="C228" s="7"/>
      <c r="D228" s="7"/>
      <c r="E228" s="7"/>
      <c r="F228" s="7"/>
      <c r="I228" s="7"/>
      <c r="J228" s="7"/>
      <c r="K228" s="3"/>
      <c r="L228" s="13">
        <v>14</v>
      </c>
      <c r="M228" s="45"/>
      <c r="N228" s="45"/>
      <c r="O228" s="45"/>
      <c r="P228" s="45"/>
      <c r="Q228" s="45"/>
      <c r="R228" s="45"/>
      <c r="S228" s="45"/>
      <c r="T228" s="45"/>
      <c r="U228" s="45"/>
      <c r="V228" s="45"/>
      <c r="W228" s="37"/>
      <c r="X228" s="47"/>
      <c r="Y228" s="47"/>
      <c r="Z228" s="44"/>
      <c r="AA228" s="45"/>
      <c r="AB228" s="45"/>
      <c r="AC228" s="45"/>
      <c r="AD228" s="38"/>
      <c r="AE228" s="1"/>
    </row>
    <row r="229" spans="1:31">
      <c r="A229" s="130"/>
      <c r="B229" s="130"/>
      <c r="C229" s="3"/>
      <c r="D229" s="3"/>
      <c r="E229" s="3"/>
      <c r="F229" s="3"/>
      <c r="I229" s="3"/>
      <c r="J229" s="3"/>
      <c r="K229" s="7"/>
      <c r="L229" s="7">
        <f>SUM(L2:L228)</f>
        <v>656.06999999999948</v>
      </c>
      <c r="M229" s="7"/>
      <c r="N229" s="7"/>
      <c r="O229" s="7"/>
      <c r="P229" s="7"/>
      <c r="Q229" s="7"/>
      <c r="R229" s="7"/>
      <c r="S229" s="179"/>
      <c r="T229" s="7"/>
      <c r="U229" s="7"/>
      <c r="V229" s="7"/>
      <c r="W229" s="50"/>
      <c r="X229" s="50"/>
      <c r="Y229" s="50"/>
      <c r="Z229" s="7"/>
      <c r="AA229" s="7"/>
      <c r="AB229" s="7"/>
      <c r="AC229" s="7"/>
      <c r="AD229" s="7"/>
      <c r="AE229" s="1"/>
    </row>
    <row r="230" spans="1:31">
      <c r="A230" s="45"/>
      <c r="B230" s="45"/>
      <c r="C230" s="3"/>
      <c r="D230" s="3"/>
      <c r="E230" s="3"/>
      <c r="F230" s="3"/>
      <c r="I230" s="3"/>
      <c r="J230" s="3"/>
      <c r="K230" s="3"/>
      <c r="L230" s="237">
        <f>L229/228</f>
        <v>2.8774999999999977</v>
      </c>
      <c r="M230" s="45"/>
      <c r="N230" s="45"/>
      <c r="O230" s="45"/>
      <c r="P230" s="45"/>
      <c r="Q230" s="45"/>
      <c r="R230" s="45"/>
      <c r="S230" s="179"/>
      <c r="T230" s="45"/>
      <c r="U230" s="45"/>
      <c r="V230" s="45"/>
      <c r="W230" s="47"/>
      <c r="X230" s="47"/>
      <c r="Y230" s="47"/>
      <c r="Z230" s="7"/>
      <c r="AA230" s="45"/>
      <c r="AB230" s="45"/>
      <c r="AC230" s="45"/>
      <c r="AD230" s="7"/>
      <c r="AE230" s="1"/>
    </row>
    <row r="231" spans="1:31">
      <c r="A231" s="18"/>
      <c r="B231" s="18"/>
      <c r="C231" s="7"/>
      <c r="D231" s="7"/>
      <c r="E231" s="7"/>
      <c r="F231" s="7"/>
      <c r="I231" s="7"/>
      <c r="J231" s="7"/>
      <c r="K231" s="3"/>
      <c r="L231" s="45"/>
      <c r="M231" s="47"/>
      <c r="N231" s="47"/>
      <c r="O231" s="47"/>
      <c r="P231" s="47"/>
      <c r="Q231" s="47"/>
      <c r="R231" s="47"/>
      <c r="S231" s="179"/>
      <c r="T231" s="44"/>
      <c r="U231" s="44"/>
      <c r="V231" s="44"/>
      <c r="W231" s="46"/>
      <c r="X231" s="47"/>
      <c r="Y231" s="47"/>
      <c r="Z231" s="46"/>
      <c r="AA231" s="44"/>
      <c r="AB231" s="44"/>
      <c r="AC231" s="44"/>
      <c r="AD231" s="38"/>
      <c r="AE231" s="1"/>
    </row>
    <row r="232" spans="1:31">
      <c r="A232" s="18"/>
      <c r="B232" s="18"/>
      <c r="C232" s="9"/>
      <c r="D232" s="9"/>
      <c r="E232" s="9"/>
      <c r="F232" s="9"/>
      <c r="I232" s="9"/>
      <c r="J232" s="9"/>
      <c r="K232" s="3"/>
      <c r="L232" s="98"/>
      <c r="M232" s="47"/>
      <c r="N232" s="47"/>
      <c r="O232" s="47"/>
      <c r="P232" s="47"/>
      <c r="Q232" s="47"/>
      <c r="R232" s="47"/>
      <c r="S232" s="179"/>
      <c r="T232" s="44"/>
      <c r="U232" s="44"/>
      <c r="V232" s="44"/>
      <c r="W232" s="50"/>
      <c r="X232" s="47"/>
      <c r="Y232" s="47"/>
      <c r="Z232" s="9"/>
      <c r="AA232" s="52"/>
      <c r="AB232" s="52"/>
      <c r="AC232" s="52"/>
      <c r="AD232" s="38"/>
      <c r="AE232" s="1"/>
    </row>
    <row r="233" spans="1:31">
      <c r="A233" s="179"/>
      <c r="B233" s="179"/>
      <c r="L233" s="179"/>
      <c r="M233" s="179"/>
      <c r="N233" s="179"/>
      <c r="O233" s="179"/>
      <c r="P233" s="179"/>
      <c r="Q233" s="179"/>
      <c r="R233" s="179"/>
      <c r="S233" s="179"/>
      <c r="T233" s="179"/>
      <c r="U233" s="179"/>
      <c r="V233" s="179"/>
      <c r="W233" s="179"/>
      <c r="X233" s="179"/>
      <c r="Y233" s="179"/>
    </row>
    <row r="234" spans="1:31">
      <c r="A234" s="179"/>
      <c r="B234" s="179"/>
      <c r="L234" s="179"/>
      <c r="M234" s="179"/>
      <c r="N234" s="179"/>
      <c r="O234" s="179"/>
      <c r="P234" s="179"/>
      <c r="Q234" s="179"/>
      <c r="R234" s="179"/>
      <c r="S234" s="179"/>
      <c r="T234" s="179"/>
      <c r="U234" s="179"/>
      <c r="V234" s="179"/>
      <c r="W234" s="179"/>
      <c r="X234" s="179"/>
      <c r="Y234" s="179"/>
    </row>
    <row r="235" spans="1:31">
      <c r="A235" s="179"/>
      <c r="B235" s="179"/>
      <c r="L235" s="179"/>
      <c r="M235" s="179"/>
      <c r="N235" s="179"/>
      <c r="O235" s="179"/>
      <c r="P235" s="179"/>
      <c r="Q235" s="179"/>
      <c r="R235" s="179"/>
      <c r="S235" s="179"/>
      <c r="T235" s="179"/>
      <c r="U235" s="179"/>
      <c r="V235" s="179"/>
      <c r="W235" s="179"/>
      <c r="X235" s="179"/>
      <c r="Y235" s="179"/>
    </row>
    <row r="236" spans="1:31">
      <c r="A236" s="179"/>
      <c r="B236" s="179"/>
      <c r="L236" s="179"/>
      <c r="M236" s="179"/>
      <c r="N236" s="179"/>
      <c r="O236" s="179"/>
      <c r="P236" s="179"/>
      <c r="Q236" s="179"/>
      <c r="R236" s="179"/>
      <c r="S236" s="179"/>
      <c r="T236" s="179"/>
      <c r="U236" s="179"/>
      <c r="V236" s="179"/>
      <c r="W236" s="179"/>
      <c r="X236" s="179"/>
      <c r="Y236" s="179"/>
    </row>
    <row r="237" spans="1:31">
      <c r="A237" s="179"/>
      <c r="B237" s="179"/>
      <c r="L237" s="179"/>
      <c r="M237" s="179"/>
      <c r="N237" s="179"/>
      <c r="O237" s="179"/>
      <c r="P237" s="179"/>
      <c r="Q237" s="179"/>
      <c r="R237" s="179"/>
      <c r="S237" s="179"/>
      <c r="T237" s="179"/>
      <c r="U237" s="179"/>
      <c r="V237" s="179"/>
      <c r="W237" s="179"/>
      <c r="X237" s="179"/>
      <c r="Y237" s="179"/>
    </row>
    <row r="238" spans="1:31">
      <c r="A238" s="179"/>
      <c r="B238" s="179"/>
      <c r="L238" s="179"/>
      <c r="M238" s="179"/>
      <c r="N238" s="179"/>
      <c r="O238" s="179"/>
      <c r="P238" s="179"/>
      <c r="Q238" s="179"/>
      <c r="R238" s="179"/>
      <c r="S238" s="179"/>
      <c r="T238" s="179"/>
      <c r="U238" s="179"/>
      <c r="V238" s="179"/>
      <c r="W238" s="179"/>
      <c r="X238" s="179"/>
      <c r="Y238" s="179"/>
    </row>
    <row r="239" spans="1:31">
      <c r="A239" s="179"/>
      <c r="B239" s="179"/>
      <c r="L239" s="179"/>
      <c r="M239" s="179"/>
      <c r="N239" s="179"/>
      <c r="O239" s="179"/>
      <c r="P239" s="179"/>
      <c r="Q239" s="179"/>
      <c r="R239" s="179"/>
      <c r="S239" s="179"/>
      <c r="T239" s="179"/>
      <c r="U239" s="179"/>
      <c r="V239" s="179"/>
      <c r="W239" s="179"/>
      <c r="X239" s="179"/>
      <c r="Y239" s="179"/>
    </row>
    <row r="240" spans="1:31">
      <c r="A240" s="179"/>
      <c r="B240" s="179"/>
      <c r="L240" s="179"/>
      <c r="M240" s="179"/>
      <c r="N240" s="179"/>
      <c r="O240" s="179"/>
      <c r="P240" s="179"/>
      <c r="Q240" s="179"/>
      <c r="R240" s="179"/>
      <c r="S240" s="179"/>
      <c r="T240" s="179"/>
      <c r="U240" s="179"/>
      <c r="V240" s="179"/>
      <c r="W240" s="179"/>
      <c r="X240" s="179"/>
      <c r="Y240" s="179"/>
    </row>
    <row r="241" spans="1:25">
      <c r="A241" s="179"/>
      <c r="B241" s="179"/>
      <c r="L241" s="179"/>
      <c r="M241" s="179"/>
      <c r="N241" s="179"/>
      <c r="O241" s="179"/>
      <c r="P241" s="179"/>
      <c r="Q241" s="179"/>
      <c r="R241" s="179"/>
      <c r="S241" s="179"/>
      <c r="T241" s="179"/>
      <c r="U241" s="179"/>
      <c r="V241" s="179"/>
      <c r="W241" s="179"/>
      <c r="X241" s="179"/>
      <c r="Y241" s="179"/>
    </row>
    <row r="242" spans="1:25">
      <c r="A242" s="179"/>
      <c r="B242" s="179"/>
      <c r="L242" s="179"/>
      <c r="M242" s="179"/>
      <c r="N242" s="179"/>
      <c r="O242" s="179"/>
      <c r="P242" s="179"/>
      <c r="Q242" s="179"/>
      <c r="R242" s="179"/>
      <c r="S242" s="179"/>
      <c r="T242" s="179"/>
      <c r="U242" s="179"/>
      <c r="V242" s="179"/>
      <c r="W242" s="179"/>
      <c r="X242" s="179"/>
      <c r="Y242" s="179"/>
    </row>
    <row r="243" spans="1:25">
      <c r="A243" s="179"/>
      <c r="B243" s="179"/>
      <c r="L243" s="179"/>
      <c r="M243" s="179"/>
      <c r="N243" s="179"/>
      <c r="O243" s="179"/>
      <c r="P243" s="179"/>
      <c r="Q243" s="179"/>
      <c r="R243" s="179"/>
      <c r="S243" s="179"/>
      <c r="T243" s="179"/>
      <c r="U243" s="179"/>
      <c r="V243" s="179"/>
      <c r="W243" s="179"/>
      <c r="X243" s="179"/>
      <c r="Y243" s="179"/>
    </row>
    <row r="244" spans="1:25">
      <c r="A244" s="179"/>
      <c r="B244" s="179"/>
      <c r="L244" s="179"/>
      <c r="M244" s="179"/>
      <c r="N244" s="179"/>
      <c r="O244" s="179"/>
      <c r="P244" s="179"/>
      <c r="Q244" s="179"/>
      <c r="R244" s="179"/>
      <c r="S244" s="179"/>
      <c r="T244" s="179"/>
      <c r="U244" s="179"/>
      <c r="V244" s="179"/>
      <c r="W244" s="179"/>
      <c r="X244" s="179"/>
      <c r="Y244" s="179"/>
    </row>
    <row r="245" spans="1:25">
      <c r="A245" s="179"/>
      <c r="B245" s="179"/>
      <c r="L245" s="179"/>
      <c r="M245" s="179"/>
      <c r="N245" s="179"/>
      <c r="O245" s="179"/>
      <c r="P245" s="179"/>
      <c r="Q245" s="179"/>
      <c r="R245" s="179"/>
      <c r="S245" s="179"/>
      <c r="T245" s="179"/>
      <c r="U245" s="179"/>
      <c r="V245" s="179"/>
      <c r="W245" s="179"/>
      <c r="X245" s="179"/>
      <c r="Y245" s="179"/>
    </row>
    <row r="246" spans="1:25">
      <c r="A246" s="179"/>
      <c r="B246" s="179"/>
      <c r="L246" s="179"/>
      <c r="M246" s="179"/>
      <c r="N246" s="179"/>
      <c r="O246" s="179"/>
      <c r="P246" s="179"/>
      <c r="Q246" s="179"/>
      <c r="R246" s="179"/>
      <c r="S246" s="179"/>
      <c r="T246" s="179"/>
      <c r="U246" s="179"/>
      <c r="V246" s="179"/>
      <c r="W246" s="179"/>
      <c r="X246" s="179"/>
      <c r="Y246" s="179"/>
    </row>
    <row r="247" spans="1:25">
      <c r="A247" s="179"/>
      <c r="B247" s="179"/>
      <c r="L247" s="179"/>
      <c r="M247" s="179"/>
      <c r="N247" s="179"/>
      <c r="O247" s="179"/>
      <c r="P247" s="179"/>
      <c r="Q247" s="179"/>
      <c r="R247" s="179"/>
      <c r="S247" s="179"/>
      <c r="T247" s="179"/>
      <c r="U247" s="179"/>
      <c r="V247" s="179"/>
      <c r="W247" s="179"/>
      <c r="X247" s="179"/>
      <c r="Y247" s="179"/>
    </row>
    <row r="248" spans="1:25">
      <c r="A248" s="179"/>
      <c r="B248" s="179"/>
      <c r="L248" s="179"/>
      <c r="M248" s="179"/>
      <c r="N248" s="179"/>
      <c r="O248" s="179"/>
      <c r="P248" s="179"/>
      <c r="Q248" s="179"/>
      <c r="R248" s="179"/>
      <c r="S248" s="179"/>
      <c r="T248" s="179"/>
      <c r="U248" s="179"/>
      <c r="V248" s="179"/>
      <c r="W248" s="179"/>
      <c r="X248" s="179"/>
      <c r="Y248" s="179"/>
    </row>
    <row r="249" spans="1:25">
      <c r="A249" s="179"/>
      <c r="B249" s="179"/>
      <c r="L249" s="179"/>
      <c r="M249" s="179"/>
      <c r="N249" s="179"/>
      <c r="O249" s="179"/>
      <c r="P249" s="179"/>
      <c r="Q249" s="179"/>
      <c r="R249" s="179"/>
      <c r="S249" s="179"/>
      <c r="T249" s="179"/>
      <c r="U249" s="179"/>
      <c r="V249" s="179"/>
      <c r="W249" s="179"/>
      <c r="X249" s="179"/>
      <c r="Y249" s="179"/>
    </row>
    <row r="250" spans="1:25">
      <c r="A250" s="179"/>
      <c r="B250" s="179"/>
      <c r="L250" s="179"/>
      <c r="M250" s="179"/>
      <c r="N250" s="179"/>
      <c r="O250" s="179"/>
      <c r="P250" s="179"/>
      <c r="Q250" s="179"/>
      <c r="R250" s="179"/>
      <c r="S250" s="179"/>
      <c r="T250" s="179"/>
      <c r="U250" s="179"/>
      <c r="V250" s="179"/>
      <c r="W250" s="179"/>
      <c r="X250" s="179"/>
      <c r="Y250" s="179"/>
    </row>
    <row r="251" spans="1:25">
      <c r="A251" s="179"/>
      <c r="B251" s="179"/>
      <c r="L251" s="179"/>
      <c r="M251" s="179"/>
      <c r="N251" s="179"/>
      <c r="O251" s="179"/>
      <c r="P251" s="179"/>
      <c r="Q251" s="179"/>
      <c r="R251" s="179"/>
      <c r="S251" s="179"/>
      <c r="T251" s="179"/>
      <c r="U251" s="179"/>
      <c r="V251" s="179"/>
      <c r="W251" s="179"/>
      <c r="X251" s="179"/>
      <c r="Y251" s="179"/>
    </row>
    <row r="252" spans="1:25">
      <c r="A252" s="179"/>
      <c r="B252" s="179"/>
      <c r="L252" s="179"/>
      <c r="M252" s="179"/>
      <c r="N252" s="179"/>
      <c r="O252" s="179"/>
      <c r="P252" s="179"/>
      <c r="Q252" s="179"/>
      <c r="R252" s="179"/>
      <c r="S252" s="179"/>
      <c r="T252" s="179"/>
      <c r="U252" s="179"/>
      <c r="V252" s="179"/>
      <c r="W252" s="179"/>
      <c r="X252" s="179"/>
      <c r="Y252" s="179"/>
    </row>
    <row r="253" spans="1:25">
      <c r="A253" s="179"/>
      <c r="B253" s="179"/>
      <c r="L253" s="179"/>
      <c r="M253" s="179"/>
      <c r="N253" s="179"/>
      <c r="O253" s="179"/>
      <c r="P253" s="179"/>
      <c r="Q253" s="179"/>
      <c r="R253" s="179"/>
      <c r="S253" s="179"/>
      <c r="T253" s="179"/>
      <c r="U253" s="179"/>
      <c r="V253" s="179"/>
      <c r="W253" s="179"/>
      <c r="X253" s="179"/>
      <c r="Y253" s="179"/>
    </row>
    <row r="254" spans="1:25">
      <c r="A254" s="179"/>
      <c r="B254" s="179"/>
      <c r="L254" s="179"/>
      <c r="M254" s="179"/>
      <c r="N254" s="179"/>
      <c r="O254" s="179"/>
      <c r="P254" s="179"/>
      <c r="Q254" s="179"/>
      <c r="R254" s="179"/>
      <c r="S254" s="179"/>
      <c r="T254" s="179"/>
      <c r="U254" s="179"/>
      <c r="V254" s="179"/>
      <c r="W254" s="179"/>
      <c r="X254" s="179"/>
      <c r="Y254" s="179"/>
    </row>
    <row r="255" spans="1:25">
      <c r="A255" s="179"/>
      <c r="B255" s="179"/>
      <c r="L255" s="179"/>
      <c r="M255" s="179"/>
      <c r="N255" s="179"/>
      <c r="O255" s="179"/>
      <c r="P255" s="179"/>
      <c r="Q255" s="179"/>
      <c r="R255" s="179"/>
      <c r="S255" s="179"/>
      <c r="T255" s="179"/>
      <c r="U255" s="179"/>
      <c r="V255" s="179"/>
      <c r="W255" s="179"/>
      <c r="X255" s="179"/>
      <c r="Y255" s="179"/>
    </row>
    <row r="256" spans="1:25">
      <c r="A256" s="179"/>
      <c r="B256" s="179"/>
      <c r="L256" s="179"/>
      <c r="M256" s="179"/>
      <c r="N256" s="179"/>
      <c r="O256" s="179"/>
      <c r="P256" s="179"/>
      <c r="Q256" s="179"/>
      <c r="R256" s="179"/>
      <c r="S256" s="179"/>
      <c r="T256" s="179"/>
      <c r="U256" s="179"/>
      <c r="V256" s="179"/>
      <c r="W256" s="179"/>
      <c r="X256" s="179"/>
      <c r="Y256" s="179"/>
    </row>
    <row r="257" spans="1:25">
      <c r="A257" s="179"/>
      <c r="B257" s="179"/>
      <c r="L257" s="179"/>
      <c r="M257" s="179"/>
      <c r="N257" s="179"/>
      <c r="O257" s="179"/>
      <c r="P257" s="179"/>
      <c r="Q257" s="179"/>
      <c r="R257" s="179"/>
      <c r="S257" s="179"/>
      <c r="T257" s="179"/>
      <c r="U257" s="179"/>
      <c r="V257" s="179"/>
      <c r="W257" s="179"/>
      <c r="X257" s="179"/>
      <c r="Y257" s="179"/>
    </row>
    <row r="258" spans="1:25">
      <c r="A258" s="179"/>
      <c r="B258" s="179"/>
      <c r="L258" s="179"/>
      <c r="M258" s="179"/>
      <c r="N258" s="179"/>
      <c r="O258" s="179"/>
      <c r="P258" s="179"/>
      <c r="Q258" s="179"/>
      <c r="R258" s="179"/>
      <c r="S258" s="179"/>
      <c r="T258" s="179"/>
      <c r="U258" s="179"/>
      <c r="V258" s="179"/>
      <c r="W258" s="179"/>
      <c r="X258" s="179"/>
      <c r="Y258" s="179"/>
    </row>
    <row r="259" spans="1:25">
      <c r="A259" s="179"/>
      <c r="B259" s="179"/>
      <c r="L259" s="179"/>
      <c r="M259" s="179"/>
      <c r="N259" s="179"/>
      <c r="O259" s="179"/>
      <c r="P259" s="179"/>
      <c r="Q259" s="179"/>
      <c r="R259" s="179"/>
      <c r="S259" s="179"/>
      <c r="T259" s="179"/>
      <c r="U259" s="179"/>
      <c r="V259" s="179"/>
      <c r="W259" s="179"/>
      <c r="X259" s="179"/>
      <c r="Y259" s="179"/>
    </row>
    <row r="260" spans="1:25">
      <c r="L260" s="179"/>
      <c r="M260" s="179"/>
      <c r="N260" s="179"/>
      <c r="O260" s="179"/>
      <c r="P260" s="179"/>
      <c r="Q260" s="179"/>
      <c r="R260" s="179"/>
      <c r="S260" s="179"/>
      <c r="T260" s="179"/>
      <c r="U260" s="179"/>
      <c r="V260" s="179"/>
      <c r="W260" s="179"/>
      <c r="X260" s="179"/>
      <c r="Y260" s="179"/>
    </row>
    <row r="261" spans="1:25">
      <c r="L261" s="179"/>
      <c r="M261" s="179"/>
      <c r="N261" s="179"/>
      <c r="O261" s="179"/>
      <c r="P261" s="179"/>
      <c r="Q261" s="179"/>
      <c r="R261" s="179"/>
      <c r="S261" s="179"/>
      <c r="T261" s="179"/>
      <c r="U261" s="179"/>
      <c r="V261" s="179"/>
      <c r="W261" s="179"/>
      <c r="X261" s="179"/>
      <c r="Y261" s="179"/>
    </row>
    <row r="262" spans="1:25">
      <c r="L262" s="179"/>
      <c r="M262" s="179"/>
      <c r="N262" s="179"/>
      <c r="O262" s="179"/>
      <c r="P262" s="179"/>
      <c r="Q262" s="179"/>
      <c r="R262" s="179"/>
      <c r="S262" s="179"/>
      <c r="T262" s="179"/>
      <c r="U262" s="179"/>
      <c r="V262" s="179"/>
      <c r="W262" s="179"/>
      <c r="X262" s="179"/>
      <c r="Y262" s="179"/>
    </row>
    <row r="263" spans="1:25">
      <c r="L263" s="179"/>
      <c r="M263" s="179"/>
      <c r="N263" s="179"/>
      <c r="O263" s="179"/>
      <c r="P263" s="179"/>
      <c r="Q263" s="179"/>
      <c r="R263" s="179"/>
      <c r="S263" s="179"/>
      <c r="T263" s="179"/>
      <c r="U263" s="179"/>
      <c r="V263" s="179"/>
      <c r="W263" s="179"/>
      <c r="X263" s="179"/>
      <c r="Y263" s="179"/>
    </row>
    <row r="264" spans="1:25">
      <c r="L264" s="179"/>
      <c r="M264" s="179"/>
      <c r="N264" s="179"/>
      <c r="O264" s="179"/>
      <c r="P264" s="179"/>
      <c r="Q264" s="179"/>
      <c r="R264" s="179"/>
      <c r="S264" s="179"/>
      <c r="T264" s="179"/>
      <c r="U264" s="179"/>
      <c r="V264" s="179"/>
      <c r="W264" s="179"/>
      <c r="X264" s="179"/>
      <c r="Y264" s="179"/>
    </row>
    <row r="265" spans="1:25">
      <c r="L265" s="179"/>
      <c r="M265" s="179"/>
      <c r="N265" s="179"/>
      <c r="O265" s="179"/>
      <c r="P265" s="179"/>
      <c r="Q265" s="179"/>
      <c r="R265" s="179"/>
      <c r="S265" s="179"/>
      <c r="T265" s="179"/>
      <c r="U265" s="179"/>
      <c r="V265" s="179"/>
      <c r="W265" s="179"/>
      <c r="X265" s="179"/>
      <c r="Y265" s="179"/>
    </row>
    <row r="266" spans="1:25">
      <c r="L266" s="179"/>
      <c r="M266" s="179"/>
      <c r="N266" s="179"/>
      <c r="O266" s="179"/>
      <c r="P266" s="179"/>
      <c r="Q266" s="179"/>
      <c r="R266" s="179"/>
      <c r="S266" s="179"/>
      <c r="T266" s="179"/>
      <c r="U266" s="179"/>
      <c r="V266" s="179"/>
      <c r="W266" s="179"/>
      <c r="X266" s="179"/>
      <c r="Y266" s="179"/>
    </row>
    <row r="267" spans="1:25">
      <c r="L267" s="179"/>
      <c r="M267" s="179"/>
      <c r="N267" s="179"/>
      <c r="O267" s="179"/>
      <c r="P267" s="179"/>
      <c r="Q267" s="179"/>
      <c r="R267" s="179"/>
      <c r="S267" s="179"/>
      <c r="T267" s="179"/>
      <c r="U267" s="179"/>
      <c r="V267" s="179"/>
      <c r="W267" s="179"/>
      <c r="X267" s="179"/>
      <c r="Y267" s="179"/>
    </row>
    <row r="268" spans="1:25">
      <c r="L268" s="179"/>
      <c r="M268" s="179"/>
      <c r="N268" s="179"/>
      <c r="O268" s="179"/>
      <c r="P268" s="179"/>
      <c r="Q268" s="179"/>
      <c r="R268" s="179"/>
      <c r="S268" s="179"/>
      <c r="T268" s="179"/>
      <c r="U268" s="179"/>
      <c r="V268" s="179"/>
      <c r="W268" s="179"/>
      <c r="X268" s="179"/>
      <c r="Y268" s="179"/>
    </row>
    <row r="269" spans="1:25">
      <c r="L269" s="179"/>
      <c r="M269" s="179"/>
      <c r="N269" s="179"/>
      <c r="O269" s="179"/>
      <c r="P269" s="179"/>
      <c r="Q269" s="179"/>
      <c r="R269" s="179"/>
      <c r="S269" s="179"/>
      <c r="T269" s="179"/>
      <c r="U269" s="179"/>
      <c r="V269" s="179"/>
      <c r="W269" s="179"/>
      <c r="X269" s="179"/>
      <c r="Y269" s="179"/>
    </row>
    <row r="270" spans="1:25">
      <c r="L270" s="179"/>
      <c r="M270" s="179"/>
      <c r="N270" s="179"/>
      <c r="O270" s="179"/>
      <c r="P270" s="179"/>
      <c r="Q270" s="179"/>
      <c r="R270" s="179"/>
      <c r="S270" s="179"/>
      <c r="T270" s="179"/>
      <c r="U270" s="179"/>
      <c r="V270" s="179"/>
      <c r="W270" s="179"/>
      <c r="X270" s="179"/>
      <c r="Y270" s="179"/>
    </row>
    <row r="271" spans="1:25">
      <c r="L271" s="179"/>
      <c r="M271" s="179"/>
      <c r="N271" s="179"/>
      <c r="O271" s="179"/>
      <c r="P271" s="179"/>
      <c r="Q271" s="179"/>
      <c r="R271" s="179"/>
      <c r="S271" s="179"/>
      <c r="T271" s="179"/>
      <c r="U271" s="179"/>
      <c r="V271" s="179"/>
      <c r="W271" s="179"/>
      <c r="X271" s="179"/>
      <c r="Y271" s="179"/>
    </row>
    <row r="272" spans="1:25">
      <c r="L272" s="179"/>
      <c r="M272" s="179"/>
      <c r="N272" s="179"/>
      <c r="O272" s="179"/>
      <c r="P272" s="179"/>
      <c r="Q272" s="179"/>
      <c r="R272" s="179"/>
      <c r="S272" s="179"/>
      <c r="T272" s="179"/>
      <c r="U272" s="179"/>
      <c r="V272" s="179"/>
      <c r="W272" s="179"/>
      <c r="X272" s="179"/>
      <c r="Y272" s="179"/>
    </row>
    <row r="273" spans="12:25">
      <c r="L273" s="179"/>
      <c r="M273" s="179"/>
      <c r="N273" s="179"/>
      <c r="O273" s="179"/>
      <c r="P273" s="179"/>
      <c r="Q273" s="179"/>
      <c r="R273" s="179"/>
      <c r="S273" s="179"/>
      <c r="T273" s="179"/>
      <c r="U273" s="179"/>
      <c r="V273" s="179"/>
      <c r="W273" s="179"/>
      <c r="X273" s="179"/>
      <c r="Y273" s="179"/>
    </row>
    <row r="274" spans="12:25">
      <c r="L274" s="179"/>
      <c r="M274" s="179"/>
      <c r="N274" s="179"/>
      <c r="O274" s="179"/>
      <c r="P274" s="179"/>
      <c r="Q274" s="179"/>
      <c r="R274" s="179"/>
      <c r="S274" s="179"/>
      <c r="T274" s="179"/>
      <c r="U274" s="179"/>
      <c r="V274" s="179"/>
      <c r="W274" s="179"/>
      <c r="X274" s="179"/>
      <c r="Y274" s="179"/>
    </row>
    <row r="275" spans="12:25">
      <c r="L275" s="179"/>
      <c r="M275" s="179"/>
      <c r="N275" s="179"/>
      <c r="O275" s="179"/>
      <c r="P275" s="179"/>
      <c r="Q275" s="179"/>
      <c r="R275" s="179"/>
      <c r="S275" s="179"/>
      <c r="T275" s="179"/>
      <c r="U275" s="179"/>
      <c r="V275" s="179"/>
      <c r="W275" s="179"/>
      <c r="X275" s="179"/>
      <c r="Y275" s="179"/>
    </row>
    <row r="276" spans="12:25">
      <c r="L276" s="179"/>
      <c r="M276" s="179"/>
      <c r="N276" s="179"/>
      <c r="O276" s="179"/>
      <c r="P276" s="179"/>
      <c r="Q276" s="179"/>
      <c r="R276" s="179"/>
      <c r="S276" s="179"/>
      <c r="T276" s="179"/>
      <c r="U276" s="179"/>
      <c r="V276" s="179"/>
      <c r="W276" s="179"/>
      <c r="X276" s="179"/>
      <c r="Y276" s="179"/>
    </row>
    <row r="277" spans="12:25">
      <c r="L277" s="179"/>
      <c r="M277" s="179"/>
      <c r="N277" s="179"/>
      <c r="O277" s="179"/>
      <c r="P277" s="179"/>
      <c r="Q277" s="179"/>
      <c r="R277" s="179"/>
      <c r="S277" s="179"/>
      <c r="T277" s="179"/>
      <c r="U277" s="179"/>
      <c r="V277" s="179"/>
      <c r="W277" s="179"/>
      <c r="X277" s="179"/>
      <c r="Y277" s="179"/>
    </row>
    <row r="278" spans="12:25">
      <c r="L278" s="179"/>
      <c r="M278" s="179"/>
      <c r="N278" s="179"/>
      <c r="O278" s="179"/>
      <c r="P278" s="179"/>
      <c r="Q278" s="179"/>
      <c r="R278" s="179"/>
      <c r="S278" s="179"/>
      <c r="T278" s="179"/>
      <c r="U278" s="179"/>
      <c r="V278" s="179"/>
      <c r="W278" s="179"/>
      <c r="X278" s="179"/>
      <c r="Y278" s="179"/>
    </row>
    <row r="279" spans="12:25">
      <c r="L279" s="179"/>
      <c r="M279" s="179"/>
      <c r="N279" s="179"/>
      <c r="O279" s="179"/>
      <c r="P279" s="179"/>
      <c r="Q279" s="179"/>
      <c r="R279" s="179"/>
      <c r="S279" s="179"/>
      <c r="T279" s="179"/>
      <c r="U279" s="179"/>
      <c r="V279" s="179"/>
      <c r="W279" s="179"/>
      <c r="X279" s="179"/>
      <c r="Y279" s="179"/>
    </row>
    <row r="280" spans="12:25">
      <c r="L280" s="179"/>
      <c r="M280" s="179"/>
      <c r="N280" s="179"/>
      <c r="O280" s="179"/>
      <c r="P280" s="179"/>
      <c r="Q280" s="179"/>
      <c r="R280" s="179"/>
      <c r="S280" s="179"/>
      <c r="T280" s="179"/>
      <c r="U280" s="179"/>
      <c r="V280" s="179"/>
      <c r="W280" s="179"/>
      <c r="X280" s="179"/>
      <c r="Y280" s="179"/>
    </row>
    <row r="281" spans="12:25">
      <c r="L281" s="179"/>
      <c r="M281" s="179"/>
      <c r="N281" s="179"/>
      <c r="O281" s="179"/>
      <c r="P281" s="179"/>
      <c r="Q281" s="179"/>
      <c r="R281" s="179"/>
      <c r="S281" s="179"/>
      <c r="T281" s="179"/>
      <c r="U281" s="179"/>
      <c r="V281" s="179"/>
      <c r="W281" s="179"/>
      <c r="X281" s="179"/>
      <c r="Y281" s="179"/>
    </row>
    <row r="282" spans="12:25">
      <c r="L282" s="179"/>
      <c r="M282" s="179"/>
      <c r="N282" s="179"/>
      <c r="O282" s="179"/>
      <c r="P282" s="179"/>
      <c r="Q282" s="179"/>
      <c r="R282" s="179"/>
      <c r="S282" s="179"/>
      <c r="T282" s="179"/>
      <c r="U282" s="179"/>
      <c r="V282" s="179"/>
      <c r="W282" s="179"/>
      <c r="X282" s="179"/>
      <c r="Y282" s="179"/>
    </row>
    <row r="283" spans="12:25">
      <c r="L283" s="179"/>
      <c r="M283" s="179"/>
      <c r="N283" s="179"/>
      <c r="O283" s="179"/>
      <c r="P283" s="179"/>
      <c r="Q283" s="179"/>
      <c r="R283" s="179"/>
      <c r="S283" s="179"/>
      <c r="T283" s="179"/>
      <c r="U283" s="179"/>
      <c r="V283" s="179"/>
      <c r="W283" s="179"/>
      <c r="X283" s="179"/>
      <c r="Y283" s="179"/>
    </row>
    <row r="284" spans="12:25">
      <c r="L284" s="179"/>
      <c r="M284" s="179"/>
      <c r="N284" s="179"/>
      <c r="O284" s="179"/>
      <c r="P284" s="179"/>
      <c r="Q284" s="179"/>
      <c r="R284" s="179"/>
      <c r="S284" s="179"/>
      <c r="T284" s="179"/>
      <c r="U284" s="179"/>
      <c r="V284" s="179"/>
      <c r="W284" s="179"/>
      <c r="X284" s="179"/>
      <c r="Y284" s="179"/>
    </row>
    <row r="285" spans="12:25">
      <c r="L285" s="179"/>
      <c r="M285" s="179"/>
      <c r="N285" s="179"/>
      <c r="O285" s="179"/>
      <c r="P285" s="179"/>
      <c r="Q285" s="179"/>
      <c r="R285" s="179"/>
      <c r="S285" s="179"/>
      <c r="T285" s="179"/>
      <c r="U285" s="179"/>
      <c r="V285" s="179"/>
      <c r="W285" s="179"/>
      <c r="X285" s="179"/>
      <c r="Y285" s="179"/>
    </row>
    <row r="286" spans="12:25">
      <c r="L286" s="179"/>
      <c r="M286" s="179"/>
      <c r="N286" s="179"/>
      <c r="O286" s="179"/>
      <c r="P286" s="179"/>
      <c r="Q286" s="179"/>
      <c r="R286" s="179"/>
      <c r="S286" s="179"/>
      <c r="T286" s="179"/>
      <c r="U286" s="179"/>
      <c r="V286" s="179"/>
      <c r="W286" s="179"/>
      <c r="X286" s="179"/>
      <c r="Y286" s="179"/>
    </row>
    <row r="287" spans="12:25">
      <c r="L287" s="179"/>
      <c r="M287" s="179"/>
      <c r="N287" s="179"/>
      <c r="O287" s="179"/>
      <c r="P287" s="179"/>
      <c r="Q287" s="179"/>
      <c r="R287" s="179"/>
      <c r="S287" s="179"/>
      <c r="T287" s="179"/>
      <c r="U287" s="179"/>
      <c r="V287" s="179"/>
      <c r="W287" s="179"/>
      <c r="X287" s="179"/>
      <c r="Y287" s="179"/>
    </row>
    <row r="288" spans="12:25">
      <c r="L288" s="179"/>
      <c r="M288" s="179"/>
      <c r="N288" s="179"/>
      <c r="O288" s="179"/>
      <c r="P288" s="179"/>
      <c r="Q288" s="179"/>
      <c r="R288" s="179"/>
      <c r="S288" s="179"/>
      <c r="T288" s="179"/>
      <c r="U288" s="179"/>
      <c r="V288" s="179"/>
      <c r="W288" s="179"/>
      <c r="X288" s="179"/>
      <c r="Y288" s="179"/>
    </row>
    <row r="289" spans="12:25">
      <c r="L289" s="179"/>
      <c r="M289" s="179"/>
      <c r="N289" s="179"/>
      <c r="O289" s="179"/>
      <c r="P289" s="179"/>
      <c r="Q289" s="179"/>
      <c r="R289" s="179"/>
      <c r="S289" s="179"/>
      <c r="T289" s="179"/>
      <c r="U289" s="179"/>
      <c r="V289" s="179"/>
      <c r="W289" s="179"/>
      <c r="X289" s="179"/>
      <c r="Y289" s="179"/>
    </row>
    <row r="290" spans="12:25">
      <c r="L290" s="179"/>
      <c r="M290" s="179"/>
      <c r="N290" s="179"/>
      <c r="O290" s="179"/>
      <c r="P290" s="179"/>
      <c r="Q290" s="179"/>
      <c r="R290" s="179"/>
      <c r="S290" s="179"/>
      <c r="T290" s="179"/>
      <c r="U290" s="179"/>
      <c r="V290" s="179"/>
      <c r="W290" s="179"/>
      <c r="X290" s="179"/>
      <c r="Y290" s="179"/>
    </row>
    <row r="291" spans="12:25">
      <c r="L291" s="179"/>
      <c r="M291" s="179"/>
      <c r="N291" s="179"/>
      <c r="O291" s="179"/>
      <c r="P291" s="179"/>
      <c r="Q291" s="179"/>
      <c r="R291" s="179"/>
      <c r="S291" s="179"/>
      <c r="T291" s="179"/>
      <c r="U291" s="179"/>
      <c r="V291" s="179"/>
      <c r="W291" s="179"/>
      <c r="X291" s="179"/>
      <c r="Y291" s="179"/>
    </row>
    <row r="292" spans="12:25">
      <c r="L292" s="179"/>
      <c r="M292" s="179"/>
      <c r="N292" s="179"/>
      <c r="O292" s="179"/>
      <c r="P292" s="179"/>
      <c r="Q292" s="179"/>
      <c r="R292" s="179"/>
      <c r="S292" s="179"/>
      <c r="T292" s="179"/>
      <c r="U292" s="179"/>
      <c r="V292" s="179"/>
      <c r="W292" s="179"/>
      <c r="X292" s="179"/>
      <c r="Y292" s="179"/>
    </row>
    <row r="293" spans="12:25">
      <c r="L293" s="179"/>
      <c r="M293" s="179"/>
      <c r="N293" s="179"/>
      <c r="O293" s="179"/>
      <c r="P293" s="179"/>
      <c r="Q293" s="179"/>
      <c r="R293" s="179"/>
      <c r="S293" s="179"/>
      <c r="T293" s="179"/>
      <c r="U293" s="179"/>
      <c r="V293" s="179"/>
      <c r="W293" s="179"/>
      <c r="X293" s="179"/>
      <c r="Y293" s="179"/>
    </row>
    <row r="294" spans="12:25">
      <c r="L294" s="179"/>
      <c r="M294" s="179"/>
      <c r="N294" s="179"/>
      <c r="O294" s="179"/>
      <c r="P294" s="179"/>
      <c r="Q294" s="179"/>
      <c r="R294" s="179"/>
      <c r="S294" s="179"/>
      <c r="T294" s="179"/>
      <c r="U294" s="179"/>
      <c r="V294" s="179"/>
      <c r="W294" s="179"/>
      <c r="X294" s="179"/>
      <c r="Y294" s="179"/>
    </row>
    <row r="295" spans="12:25">
      <c r="L295" s="179"/>
      <c r="M295" s="179"/>
      <c r="N295" s="179"/>
      <c r="O295" s="179"/>
      <c r="P295" s="179"/>
      <c r="Q295" s="179"/>
      <c r="R295" s="179"/>
      <c r="S295" s="179"/>
      <c r="T295" s="179"/>
      <c r="U295" s="179"/>
      <c r="V295" s="179"/>
      <c r="W295" s="179"/>
      <c r="X295" s="179"/>
      <c r="Y295" s="179"/>
    </row>
    <row r="296" spans="12:25">
      <c r="L296" s="179"/>
      <c r="M296" s="179"/>
      <c r="N296" s="179"/>
      <c r="O296" s="179"/>
      <c r="P296" s="179"/>
      <c r="Q296" s="179"/>
      <c r="R296" s="179"/>
      <c r="S296" s="179"/>
      <c r="T296" s="179"/>
      <c r="U296" s="179"/>
      <c r="V296" s="179"/>
      <c r="W296" s="179"/>
      <c r="X296" s="179"/>
      <c r="Y296" s="179"/>
    </row>
    <row r="297" spans="12:25">
      <c r="L297" s="179"/>
      <c r="M297" s="179"/>
      <c r="N297" s="179"/>
      <c r="O297" s="179"/>
      <c r="P297" s="179"/>
      <c r="Q297" s="179"/>
      <c r="R297" s="179"/>
      <c r="S297" s="179"/>
      <c r="T297" s="179"/>
      <c r="U297" s="179"/>
      <c r="V297" s="179"/>
      <c r="W297" s="179"/>
      <c r="X297" s="179"/>
      <c r="Y297" s="179"/>
    </row>
    <row r="298" spans="12:25">
      <c r="L298" s="179"/>
      <c r="M298" s="179"/>
      <c r="N298" s="179"/>
      <c r="O298" s="179"/>
      <c r="P298" s="179"/>
      <c r="Q298" s="179"/>
      <c r="R298" s="179"/>
      <c r="S298" s="179"/>
      <c r="T298" s="179"/>
      <c r="U298" s="179"/>
      <c r="V298" s="179"/>
      <c r="W298" s="179"/>
      <c r="X298" s="179"/>
      <c r="Y298" s="179"/>
    </row>
    <row r="299" spans="12:25">
      <c r="L299" s="179"/>
      <c r="M299" s="179"/>
      <c r="N299" s="179"/>
      <c r="O299" s="179"/>
      <c r="P299" s="179"/>
      <c r="Q299" s="179"/>
      <c r="R299" s="179"/>
      <c r="S299" s="179"/>
      <c r="T299" s="179"/>
      <c r="U299" s="179"/>
      <c r="V299" s="179"/>
      <c r="W299" s="179"/>
      <c r="X299" s="179"/>
      <c r="Y299" s="179"/>
    </row>
    <row r="300" spans="12:25">
      <c r="L300" s="179"/>
      <c r="M300" s="179"/>
      <c r="N300" s="179"/>
      <c r="O300" s="179"/>
      <c r="P300" s="179"/>
      <c r="Q300" s="179"/>
      <c r="R300" s="179"/>
      <c r="S300" s="179"/>
      <c r="T300" s="179"/>
      <c r="U300" s="179"/>
      <c r="V300" s="179"/>
      <c r="W300" s="179"/>
      <c r="X300" s="179"/>
      <c r="Y300" s="179"/>
    </row>
    <row r="301" spans="12:25">
      <c r="L301" s="179"/>
      <c r="M301" s="179"/>
      <c r="N301" s="179"/>
      <c r="O301" s="179"/>
      <c r="P301" s="179"/>
      <c r="Q301" s="179"/>
      <c r="R301" s="179"/>
      <c r="S301" s="179"/>
      <c r="T301" s="179"/>
      <c r="U301" s="179"/>
      <c r="V301" s="179"/>
      <c r="W301" s="179"/>
      <c r="X301" s="179"/>
      <c r="Y301" s="179"/>
    </row>
    <row r="302" spans="12:25">
      <c r="L302" s="179"/>
      <c r="M302" s="179"/>
      <c r="N302" s="179"/>
      <c r="O302" s="179"/>
      <c r="P302" s="179"/>
      <c r="Q302" s="179"/>
      <c r="R302" s="179"/>
      <c r="S302" s="179"/>
      <c r="T302" s="179"/>
      <c r="U302" s="179"/>
      <c r="V302" s="179"/>
      <c r="W302" s="179"/>
      <c r="X302" s="179"/>
      <c r="Y302" s="179"/>
    </row>
    <row r="303" spans="12:25">
      <c r="L303" s="179"/>
      <c r="M303" s="179"/>
      <c r="N303" s="179"/>
      <c r="O303" s="179"/>
      <c r="P303" s="179"/>
      <c r="Q303" s="179"/>
      <c r="R303" s="179"/>
      <c r="S303" s="179"/>
      <c r="T303" s="179"/>
      <c r="U303" s="179"/>
      <c r="V303" s="179"/>
      <c r="W303" s="179"/>
      <c r="X303" s="179"/>
      <c r="Y303" s="179"/>
    </row>
    <row r="304" spans="12:25">
      <c r="L304" s="179"/>
      <c r="M304" s="179"/>
      <c r="N304" s="179"/>
      <c r="O304" s="179"/>
      <c r="P304" s="179"/>
      <c r="Q304" s="179"/>
      <c r="R304" s="179"/>
      <c r="S304" s="179"/>
      <c r="T304" s="179"/>
      <c r="U304" s="179"/>
      <c r="V304" s="179"/>
      <c r="W304" s="179"/>
      <c r="X304" s="179"/>
      <c r="Y304" s="179"/>
    </row>
    <row r="305" spans="12:25">
      <c r="L305" s="179"/>
      <c r="M305" s="179"/>
      <c r="N305" s="179"/>
      <c r="O305" s="179"/>
      <c r="P305" s="179"/>
      <c r="Q305" s="179"/>
      <c r="R305" s="179"/>
      <c r="S305" s="179"/>
      <c r="T305" s="179"/>
      <c r="U305" s="179"/>
      <c r="V305" s="179"/>
      <c r="W305" s="179"/>
      <c r="X305" s="179"/>
      <c r="Y305" s="179"/>
    </row>
    <row r="306" spans="12:25">
      <c r="L306" s="179"/>
      <c r="M306" s="179"/>
      <c r="N306" s="179"/>
      <c r="O306" s="179"/>
      <c r="P306" s="179"/>
      <c r="Q306" s="179"/>
      <c r="R306" s="179"/>
      <c r="S306" s="179"/>
      <c r="T306" s="179"/>
      <c r="U306" s="179"/>
      <c r="V306" s="179"/>
      <c r="W306" s="179"/>
      <c r="X306" s="179"/>
      <c r="Y306" s="179"/>
    </row>
    <row r="307" spans="12:25">
      <c r="L307" s="179"/>
      <c r="M307" s="179"/>
      <c r="N307" s="179"/>
      <c r="O307" s="179"/>
      <c r="P307" s="179"/>
      <c r="Q307" s="179"/>
      <c r="R307" s="179"/>
      <c r="S307" s="179"/>
      <c r="T307" s="179"/>
      <c r="U307" s="179"/>
      <c r="V307" s="179"/>
      <c r="W307" s="179"/>
      <c r="X307" s="179"/>
      <c r="Y307" s="179"/>
    </row>
    <row r="308" spans="12:25">
      <c r="L308" s="179"/>
      <c r="M308" s="179"/>
      <c r="N308" s="179"/>
      <c r="O308" s="179"/>
      <c r="P308" s="179"/>
      <c r="Q308" s="179"/>
      <c r="R308" s="179"/>
      <c r="S308" s="179"/>
      <c r="T308" s="179"/>
      <c r="U308" s="179"/>
      <c r="V308" s="179"/>
      <c r="W308" s="179"/>
      <c r="X308" s="179"/>
      <c r="Y308" s="179"/>
    </row>
    <row r="309" spans="12:25">
      <c r="L309" s="179"/>
      <c r="M309" s="179"/>
      <c r="N309" s="179"/>
      <c r="O309" s="179"/>
      <c r="P309" s="179"/>
      <c r="Q309" s="179"/>
      <c r="R309" s="179"/>
      <c r="S309" s="179"/>
      <c r="T309" s="179"/>
      <c r="U309" s="179"/>
      <c r="V309" s="179"/>
      <c r="W309" s="179"/>
      <c r="X309" s="179"/>
      <c r="Y309" s="179"/>
    </row>
    <row r="310" spans="12:25">
      <c r="L310" s="179"/>
      <c r="M310" s="179"/>
      <c r="N310" s="179"/>
      <c r="O310" s="179"/>
      <c r="P310" s="179"/>
      <c r="Q310" s="179"/>
      <c r="R310" s="179"/>
      <c r="S310" s="179"/>
      <c r="T310" s="179"/>
      <c r="U310" s="179"/>
      <c r="V310" s="179"/>
      <c r="W310" s="179"/>
      <c r="X310" s="179"/>
      <c r="Y310" s="179"/>
    </row>
    <row r="311" spans="12:25">
      <c r="L311" s="179"/>
      <c r="M311" s="179"/>
      <c r="N311" s="179"/>
      <c r="O311" s="179"/>
      <c r="P311" s="179"/>
      <c r="Q311" s="179"/>
      <c r="R311" s="179"/>
      <c r="S311" s="179"/>
      <c r="T311" s="179"/>
      <c r="U311" s="179"/>
      <c r="V311" s="179"/>
      <c r="W311" s="179"/>
      <c r="X311" s="179"/>
      <c r="Y311" s="179"/>
    </row>
    <row r="312" spans="12:25">
      <c r="L312" s="179"/>
      <c r="M312" s="179"/>
      <c r="N312" s="179"/>
      <c r="O312" s="179"/>
      <c r="P312" s="179"/>
      <c r="Q312" s="179"/>
      <c r="R312" s="179"/>
      <c r="S312" s="179"/>
      <c r="T312" s="179"/>
      <c r="U312" s="179"/>
      <c r="V312" s="179"/>
      <c r="W312" s="179"/>
      <c r="X312" s="179"/>
      <c r="Y312" s="179"/>
    </row>
    <row r="313" spans="12:25">
      <c r="L313" s="179"/>
      <c r="M313" s="179"/>
      <c r="N313" s="179"/>
      <c r="O313" s="179"/>
      <c r="P313" s="179"/>
      <c r="Q313" s="179"/>
      <c r="R313" s="179"/>
      <c r="S313" s="179"/>
      <c r="T313" s="179"/>
      <c r="U313" s="179"/>
      <c r="V313" s="179"/>
      <c r="W313" s="179"/>
      <c r="X313" s="179"/>
      <c r="Y313" s="179"/>
    </row>
    <row r="314" spans="12:25">
      <c r="L314" s="179"/>
      <c r="M314" s="179"/>
      <c r="N314" s="179"/>
      <c r="O314" s="179"/>
      <c r="P314" s="179"/>
      <c r="Q314" s="179"/>
      <c r="R314" s="179"/>
      <c r="S314" s="179"/>
      <c r="T314" s="179"/>
      <c r="U314" s="179"/>
      <c r="V314" s="179"/>
      <c r="W314" s="179"/>
      <c r="X314" s="179"/>
      <c r="Y314" s="179"/>
    </row>
    <row r="315" spans="12:25">
      <c r="L315" s="179"/>
      <c r="M315" s="179"/>
      <c r="N315" s="179"/>
      <c r="O315" s="179"/>
      <c r="P315" s="179"/>
      <c r="Q315" s="179"/>
      <c r="R315" s="179"/>
      <c r="S315" s="179"/>
      <c r="T315" s="179"/>
      <c r="U315" s="179"/>
      <c r="V315" s="179"/>
      <c r="W315" s="179"/>
      <c r="X315" s="179"/>
      <c r="Y315" s="179"/>
    </row>
    <row r="316" spans="12:25">
      <c r="L316" s="179"/>
      <c r="M316" s="179"/>
      <c r="N316" s="179"/>
      <c r="O316" s="179"/>
      <c r="P316" s="179"/>
      <c r="Q316" s="179"/>
      <c r="R316" s="179"/>
      <c r="S316" s="179"/>
      <c r="T316" s="179"/>
      <c r="U316" s="179"/>
      <c r="V316" s="179"/>
      <c r="W316" s="179"/>
      <c r="X316" s="179"/>
      <c r="Y316" s="179"/>
    </row>
    <row r="317" spans="12:25">
      <c r="L317" s="179"/>
      <c r="M317" s="179"/>
      <c r="N317" s="179"/>
      <c r="O317" s="179"/>
      <c r="P317" s="179"/>
      <c r="Q317" s="179"/>
      <c r="R317" s="179"/>
      <c r="S317" s="179"/>
      <c r="T317" s="179"/>
      <c r="U317" s="179"/>
      <c r="V317" s="179"/>
      <c r="W317" s="179"/>
      <c r="X317" s="179"/>
      <c r="Y317" s="179"/>
    </row>
    <row r="318" spans="12:25">
      <c r="L318" s="179"/>
      <c r="M318" s="179"/>
      <c r="N318" s="179"/>
      <c r="O318" s="179"/>
      <c r="P318" s="179"/>
      <c r="Q318" s="179"/>
      <c r="R318" s="179"/>
      <c r="S318" s="179"/>
      <c r="T318" s="179"/>
      <c r="U318" s="179"/>
      <c r="V318" s="179"/>
      <c r="W318" s="179"/>
      <c r="X318" s="179"/>
      <c r="Y318" s="179"/>
    </row>
    <row r="319" spans="12:25">
      <c r="L319" s="179"/>
      <c r="M319" s="179"/>
      <c r="N319" s="179"/>
      <c r="O319" s="179"/>
      <c r="P319" s="179"/>
      <c r="Q319" s="179"/>
      <c r="R319" s="179"/>
      <c r="S319" s="179"/>
      <c r="T319" s="179"/>
      <c r="U319" s="179"/>
      <c r="V319" s="179"/>
      <c r="W319" s="179"/>
      <c r="X319" s="179"/>
      <c r="Y319" s="179"/>
    </row>
    <row r="320" spans="12:25">
      <c r="L320" s="179"/>
      <c r="M320" s="179"/>
      <c r="N320" s="179"/>
      <c r="O320" s="179"/>
      <c r="P320" s="179"/>
      <c r="Q320" s="179"/>
      <c r="R320" s="179"/>
      <c r="S320" s="179"/>
      <c r="T320" s="179"/>
      <c r="U320" s="179"/>
      <c r="V320" s="179"/>
      <c r="W320" s="179"/>
      <c r="X320" s="179"/>
      <c r="Y320" s="179"/>
    </row>
    <row r="321" spans="12:25">
      <c r="L321" s="179"/>
      <c r="M321" s="179"/>
      <c r="N321" s="179"/>
      <c r="O321" s="179"/>
      <c r="P321" s="179"/>
      <c r="Q321" s="179"/>
      <c r="R321" s="179"/>
      <c r="S321" s="179"/>
      <c r="T321" s="179"/>
      <c r="U321" s="179"/>
      <c r="V321" s="179"/>
      <c r="W321" s="179"/>
      <c r="X321" s="179"/>
      <c r="Y321" s="179"/>
    </row>
    <row r="322" spans="12:25">
      <c r="L322" s="179"/>
      <c r="M322" s="179"/>
      <c r="N322" s="179"/>
      <c r="O322" s="179"/>
      <c r="P322" s="179"/>
      <c r="Q322" s="179"/>
      <c r="R322" s="179"/>
      <c r="S322" s="179"/>
      <c r="T322" s="179"/>
      <c r="U322" s="179"/>
      <c r="V322" s="179"/>
      <c r="W322" s="179"/>
      <c r="X322" s="179"/>
      <c r="Y322" s="179"/>
    </row>
    <row r="323" spans="12:25">
      <c r="L323" s="179"/>
      <c r="M323" s="179"/>
      <c r="N323" s="179"/>
      <c r="O323" s="179"/>
      <c r="P323" s="179"/>
      <c r="Q323" s="179"/>
      <c r="R323" s="179"/>
      <c r="S323" s="179"/>
      <c r="T323" s="179"/>
      <c r="U323" s="179"/>
      <c r="V323" s="179"/>
      <c r="W323" s="179"/>
      <c r="X323" s="179"/>
      <c r="Y323" s="179"/>
    </row>
    <row r="324" spans="12:25">
      <c r="L324" s="179"/>
      <c r="M324" s="179"/>
      <c r="N324" s="179"/>
      <c r="O324" s="179"/>
      <c r="P324" s="179"/>
      <c r="Q324" s="179"/>
      <c r="R324" s="179"/>
      <c r="S324" s="179"/>
      <c r="T324" s="179"/>
      <c r="U324" s="179"/>
      <c r="V324" s="179"/>
      <c r="W324" s="179"/>
      <c r="X324" s="179"/>
      <c r="Y324" s="179"/>
    </row>
    <row r="325" spans="12:25">
      <c r="L325" s="179"/>
      <c r="M325" s="179"/>
      <c r="N325" s="179"/>
      <c r="O325" s="179"/>
      <c r="P325" s="179"/>
      <c r="Q325" s="179"/>
      <c r="R325" s="179"/>
      <c r="S325" s="179"/>
      <c r="T325" s="179"/>
      <c r="U325" s="179"/>
      <c r="V325" s="179"/>
      <c r="W325" s="179"/>
      <c r="X325" s="179"/>
      <c r="Y325" s="179"/>
    </row>
    <row r="326" spans="12:25">
      <c r="L326" s="179"/>
      <c r="M326" s="179"/>
      <c r="N326" s="179"/>
      <c r="O326" s="179"/>
      <c r="P326" s="179"/>
      <c r="Q326" s="179"/>
      <c r="R326" s="179"/>
      <c r="S326" s="179"/>
      <c r="T326" s="179"/>
      <c r="U326" s="179"/>
      <c r="V326" s="179"/>
      <c r="W326" s="179"/>
      <c r="X326" s="179"/>
      <c r="Y326" s="179"/>
    </row>
    <row r="327" spans="12:25">
      <c r="L327" s="179"/>
      <c r="M327" s="179"/>
      <c r="N327" s="179"/>
      <c r="O327" s="179"/>
      <c r="P327" s="179"/>
      <c r="Q327" s="179"/>
      <c r="R327" s="179"/>
      <c r="S327" s="179"/>
      <c r="T327" s="179"/>
      <c r="U327" s="179"/>
      <c r="V327" s="179"/>
      <c r="W327" s="179"/>
      <c r="X327" s="179"/>
      <c r="Y327" s="179"/>
    </row>
    <row r="328" spans="12:25">
      <c r="L328" s="179"/>
      <c r="M328" s="179"/>
      <c r="N328" s="179"/>
      <c r="O328" s="179"/>
      <c r="P328" s="179"/>
      <c r="Q328" s="179"/>
      <c r="R328" s="179"/>
      <c r="S328" s="179"/>
      <c r="T328" s="179"/>
      <c r="U328" s="179"/>
      <c r="V328" s="179"/>
      <c r="W328" s="179"/>
      <c r="X328" s="179"/>
      <c r="Y328" s="179"/>
    </row>
    <row r="329" spans="12:25">
      <c r="L329" s="179"/>
      <c r="M329" s="179"/>
      <c r="N329" s="179"/>
      <c r="O329" s="179"/>
      <c r="P329" s="179"/>
      <c r="Q329" s="179"/>
      <c r="R329" s="179"/>
      <c r="S329" s="179"/>
      <c r="T329" s="179"/>
      <c r="U329" s="179"/>
      <c r="V329" s="179"/>
      <c r="W329" s="179"/>
      <c r="X329" s="179"/>
      <c r="Y329" s="179"/>
    </row>
    <row r="330" spans="12:25">
      <c r="L330" s="179"/>
      <c r="M330" s="179"/>
      <c r="N330" s="179"/>
      <c r="O330" s="179"/>
      <c r="P330" s="179"/>
      <c r="Q330" s="179"/>
      <c r="R330" s="179"/>
      <c r="S330" s="179"/>
      <c r="T330" s="179"/>
      <c r="U330" s="179"/>
      <c r="V330" s="179"/>
      <c r="W330" s="179"/>
      <c r="X330" s="179"/>
      <c r="Y330" s="179"/>
    </row>
    <row r="331" spans="12:25">
      <c r="L331" s="179"/>
      <c r="M331" s="179"/>
      <c r="N331" s="179"/>
      <c r="O331" s="179"/>
      <c r="P331" s="179"/>
      <c r="Q331" s="179"/>
      <c r="R331" s="179"/>
      <c r="S331" s="179"/>
      <c r="T331" s="179"/>
      <c r="U331" s="179"/>
      <c r="V331" s="179"/>
      <c r="W331" s="179"/>
      <c r="X331" s="179"/>
      <c r="Y331" s="179"/>
    </row>
    <row r="332" spans="12:25">
      <c r="L332" s="179"/>
      <c r="M332" s="179"/>
      <c r="N332" s="179"/>
      <c r="O332" s="179"/>
      <c r="P332" s="179"/>
      <c r="Q332" s="179"/>
      <c r="R332" s="179"/>
      <c r="S332" s="179"/>
      <c r="T332" s="179"/>
      <c r="U332" s="179"/>
      <c r="V332" s="179"/>
      <c r="W332" s="179"/>
      <c r="X332" s="179"/>
      <c r="Y332" s="179"/>
    </row>
    <row r="333" spans="12:25">
      <c r="L333" s="179"/>
      <c r="M333" s="179"/>
      <c r="N333" s="179"/>
      <c r="O333" s="179"/>
      <c r="P333" s="179"/>
      <c r="Q333" s="179"/>
      <c r="R333" s="179"/>
      <c r="S333" s="179"/>
      <c r="T333" s="179"/>
      <c r="U333" s="179"/>
      <c r="V333" s="179"/>
      <c r="W333" s="179"/>
      <c r="X333" s="179"/>
      <c r="Y333" s="179"/>
    </row>
    <row r="334" spans="12:25">
      <c r="L334" s="179"/>
      <c r="M334" s="179"/>
      <c r="N334" s="179"/>
      <c r="O334" s="179"/>
      <c r="P334" s="179"/>
      <c r="Q334" s="179"/>
      <c r="R334" s="179"/>
      <c r="S334" s="179"/>
      <c r="T334" s="179"/>
      <c r="U334" s="179"/>
      <c r="V334" s="179"/>
      <c r="W334" s="179"/>
      <c r="X334" s="179"/>
      <c r="Y334" s="179"/>
    </row>
    <row r="335" spans="12:25">
      <c r="L335" s="179"/>
      <c r="M335" s="179"/>
      <c r="N335" s="179"/>
      <c r="O335" s="179"/>
      <c r="P335" s="179"/>
      <c r="Q335" s="179"/>
      <c r="R335" s="179"/>
      <c r="S335" s="179"/>
      <c r="T335" s="179"/>
      <c r="U335" s="179"/>
      <c r="V335" s="179"/>
      <c r="W335" s="179"/>
      <c r="X335" s="179"/>
      <c r="Y335" s="179"/>
    </row>
    <row r="336" spans="12:25">
      <c r="L336" s="179"/>
      <c r="M336" s="179"/>
      <c r="N336" s="179"/>
      <c r="O336" s="179"/>
      <c r="P336" s="179"/>
      <c r="Q336" s="179"/>
      <c r="R336" s="179"/>
      <c r="S336" s="179"/>
      <c r="T336" s="179"/>
      <c r="U336" s="179"/>
      <c r="V336" s="179"/>
      <c r="W336" s="179"/>
      <c r="X336" s="179"/>
      <c r="Y336" s="179"/>
    </row>
    <row r="337" spans="12:25">
      <c r="L337" s="179"/>
      <c r="M337" s="179"/>
      <c r="N337" s="179"/>
      <c r="O337" s="179"/>
      <c r="P337" s="179"/>
      <c r="Q337" s="179"/>
      <c r="R337" s="179"/>
      <c r="S337" s="179"/>
      <c r="T337" s="179"/>
      <c r="U337" s="179"/>
      <c r="V337" s="179"/>
      <c r="W337" s="179"/>
      <c r="X337" s="179"/>
      <c r="Y337" s="179"/>
    </row>
    <row r="338" spans="12:25">
      <c r="L338" s="179"/>
      <c r="M338" s="179"/>
      <c r="N338" s="179"/>
      <c r="O338" s="179"/>
      <c r="P338" s="179"/>
      <c r="Q338" s="179"/>
      <c r="R338" s="179"/>
      <c r="S338" s="179"/>
      <c r="T338" s="179"/>
      <c r="U338" s="179"/>
      <c r="V338" s="179"/>
      <c r="W338" s="179"/>
      <c r="X338" s="179"/>
      <c r="Y338" s="179"/>
    </row>
    <row r="339" spans="12:25">
      <c r="L339" s="179"/>
      <c r="M339" s="179"/>
      <c r="N339" s="179"/>
      <c r="O339" s="179"/>
      <c r="P339" s="179"/>
      <c r="Q339" s="179"/>
      <c r="R339" s="179"/>
      <c r="S339" s="179"/>
      <c r="T339" s="179"/>
      <c r="U339" s="179"/>
      <c r="V339" s="179"/>
      <c r="W339" s="179"/>
      <c r="X339" s="179"/>
      <c r="Y339" s="179"/>
    </row>
    <row r="340" spans="12:25">
      <c r="L340" s="179"/>
      <c r="M340" s="179"/>
      <c r="N340" s="179"/>
      <c r="O340" s="179"/>
      <c r="P340" s="179"/>
      <c r="Q340" s="179"/>
      <c r="R340" s="179"/>
      <c r="S340" s="179"/>
      <c r="T340" s="179"/>
      <c r="U340" s="179"/>
      <c r="V340" s="179"/>
      <c r="W340" s="179"/>
      <c r="X340" s="179"/>
      <c r="Y340" s="179"/>
    </row>
    <row r="341" spans="12:25">
      <c r="L341" s="179"/>
      <c r="M341" s="179"/>
      <c r="N341" s="179"/>
      <c r="O341" s="179"/>
      <c r="P341" s="179"/>
      <c r="Q341" s="179"/>
      <c r="R341" s="179"/>
      <c r="S341" s="232"/>
      <c r="T341" s="179"/>
      <c r="U341" s="179"/>
      <c r="V341" s="179"/>
      <c r="W341" s="179"/>
      <c r="X341" s="179"/>
      <c r="Y341" s="179"/>
    </row>
    <row r="342" spans="12:25">
      <c r="L342" s="179"/>
      <c r="M342" s="179"/>
      <c r="N342" s="179"/>
      <c r="O342" s="179"/>
      <c r="P342" s="179"/>
      <c r="Q342" s="179"/>
      <c r="R342" s="179"/>
      <c r="S342" s="232"/>
      <c r="T342" s="179"/>
      <c r="U342" s="179"/>
      <c r="V342" s="179"/>
      <c r="W342" s="179"/>
      <c r="X342" s="179"/>
      <c r="Y342" s="179"/>
    </row>
    <row r="343" spans="12:25">
      <c r="L343" s="179"/>
      <c r="M343" s="179"/>
      <c r="N343" s="179"/>
      <c r="O343" s="179"/>
      <c r="P343" s="179"/>
      <c r="Q343" s="179"/>
      <c r="R343" s="179"/>
      <c r="S343" s="232"/>
      <c r="T343" s="179"/>
      <c r="U343" s="179"/>
      <c r="V343" s="179"/>
      <c r="W343" s="179"/>
      <c r="X343" s="179"/>
      <c r="Y343" s="179"/>
    </row>
    <row r="344" spans="12:25">
      <c r="L344" s="179"/>
      <c r="M344" s="179"/>
      <c r="N344" s="179"/>
      <c r="O344" s="179"/>
      <c r="P344" s="179"/>
      <c r="Q344" s="179"/>
      <c r="R344" s="179"/>
      <c r="S344" s="232"/>
      <c r="T344" s="179"/>
      <c r="U344" s="179"/>
      <c r="V344" s="179"/>
      <c r="W344" s="179"/>
      <c r="X344" s="179"/>
      <c r="Y344" s="179"/>
    </row>
    <row r="345" spans="12:25">
      <c r="L345" s="179"/>
      <c r="M345" s="179"/>
      <c r="N345" s="179"/>
      <c r="O345" s="179"/>
      <c r="P345" s="179"/>
      <c r="Q345" s="179"/>
      <c r="R345" s="179"/>
      <c r="S345" s="232"/>
      <c r="T345" s="179"/>
      <c r="U345" s="179"/>
      <c r="V345" s="179"/>
      <c r="W345" s="179"/>
      <c r="X345" s="179"/>
      <c r="Y345" s="179"/>
    </row>
    <row r="346" spans="12:25">
      <c r="L346" s="232"/>
      <c r="M346" s="232"/>
      <c r="N346" s="232"/>
      <c r="O346" s="232"/>
      <c r="P346" s="232"/>
      <c r="Q346" s="232"/>
      <c r="R346" s="232"/>
      <c r="S346" s="232"/>
      <c r="T346" s="232"/>
      <c r="U346" s="232"/>
      <c r="V346" s="232"/>
      <c r="W346" s="232"/>
      <c r="X346" s="232"/>
      <c r="Y346" s="232"/>
    </row>
    <row r="347" spans="12:25">
      <c r="L347" s="232"/>
      <c r="M347" s="232"/>
      <c r="N347" s="232"/>
      <c r="O347" s="232"/>
      <c r="P347" s="232"/>
      <c r="Q347" s="232"/>
      <c r="R347" s="232"/>
      <c r="S347" s="232"/>
      <c r="T347" s="232"/>
      <c r="U347" s="232"/>
      <c r="V347" s="232"/>
      <c r="W347" s="232"/>
      <c r="X347" s="232"/>
      <c r="Y347" s="232"/>
    </row>
    <row r="348" spans="12:25">
      <c r="L348" s="232"/>
      <c r="M348" s="232"/>
      <c r="N348" s="232"/>
      <c r="O348" s="232"/>
      <c r="P348" s="232"/>
      <c r="Q348" s="232"/>
      <c r="R348" s="232"/>
      <c r="S348" s="232"/>
      <c r="T348" s="232"/>
      <c r="U348" s="232"/>
      <c r="V348" s="232"/>
      <c r="W348" s="232"/>
      <c r="X348" s="232"/>
      <c r="Y348" s="232"/>
    </row>
    <row r="349" spans="12:25">
      <c r="L349" s="232"/>
      <c r="M349" s="232"/>
      <c r="N349" s="232"/>
      <c r="O349" s="232"/>
      <c r="P349" s="232"/>
      <c r="Q349" s="232"/>
      <c r="R349" s="232"/>
      <c r="S349" s="232"/>
      <c r="T349" s="232"/>
      <c r="U349" s="232"/>
      <c r="V349" s="232"/>
      <c r="W349" s="232"/>
      <c r="X349" s="232"/>
      <c r="Y349" s="232"/>
    </row>
    <row r="350" spans="12:25">
      <c r="L350" s="232"/>
      <c r="M350" s="232"/>
      <c r="N350" s="232"/>
      <c r="O350" s="232"/>
      <c r="P350" s="232"/>
      <c r="Q350" s="232"/>
      <c r="R350" s="232"/>
      <c r="S350" s="232"/>
      <c r="T350" s="232"/>
      <c r="U350" s="232"/>
      <c r="V350" s="232"/>
      <c r="W350" s="232"/>
      <c r="X350" s="232"/>
      <c r="Y350" s="232"/>
    </row>
    <row r="351" spans="12:25">
      <c r="L351" s="232"/>
      <c r="M351" s="232"/>
      <c r="N351" s="232"/>
      <c r="O351" s="232"/>
      <c r="P351" s="232"/>
      <c r="Q351" s="232"/>
      <c r="R351" s="232"/>
      <c r="S351" s="232"/>
      <c r="T351" s="232"/>
      <c r="U351" s="232"/>
      <c r="V351" s="232"/>
      <c r="W351" s="232"/>
      <c r="X351" s="232"/>
      <c r="Y351" s="232"/>
    </row>
    <row r="352" spans="12:25">
      <c r="L352" s="232"/>
      <c r="M352" s="232"/>
      <c r="N352" s="232"/>
      <c r="O352" s="232"/>
      <c r="P352" s="232"/>
      <c r="Q352" s="232"/>
      <c r="R352" s="232"/>
      <c r="S352" s="232"/>
      <c r="T352" s="232"/>
      <c r="U352" s="232"/>
      <c r="V352" s="232"/>
      <c r="W352" s="232"/>
      <c r="X352" s="232"/>
      <c r="Y352" s="232"/>
    </row>
    <row r="353" spans="12:25">
      <c r="L353" s="232"/>
      <c r="M353" s="232"/>
      <c r="N353" s="232"/>
      <c r="O353" s="232"/>
      <c r="P353" s="232"/>
      <c r="Q353" s="232"/>
      <c r="R353" s="232"/>
      <c r="S353" s="232"/>
      <c r="T353" s="232"/>
      <c r="U353" s="232"/>
      <c r="V353" s="232"/>
      <c r="W353" s="232"/>
      <c r="X353" s="232"/>
      <c r="Y353" s="232"/>
    </row>
    <row r="354" spans="12:25">
      <c r="L354" s="232"/>
      <c r="M354" s="232"/>
      <c r="N354" s="232"/>
      <c r="O354" s="232"/>
      <c r="P354" s="232"/>
      <c r="Q354" s="232"/>
      <c r="R354" s="232"/>
      <c r="S354" s="232"/>
      <c r="T354" s="232"/>
      <c r="U354" s="232"/>
      <c r="V354" s="232"/>
      <c r="W354" s="232"/>
      <c r="X354" s="232"/>
      <c r="Y354" s="232"/>
    </row>
    <row r="355" spans="12:25">
      <c r="L355" s="232"/>
      <c r="M355" s="232"/>
      <c r="N355" s="232"/>
      <c r="O355" s="232"/>
      <c r="P355" s="232"/>
      <c r="Q355" s="232"/>
      <c r="R355" s="232"/>
      <c r="S355" s="232"/>
      <c r="T355" s="232"/>
      <c r="U355" s="232"/>
      <c r="V355" s="232"/>
      <c r="W355" s="232"/>
      <c r="X355" s="232"/>
      <c r="Y355" s="232"/>
    </row>
    <row r="356" spans="12:25">
      <c r="L356" s="232"/>
      <c r="M356" s="232"/>
      <c r="N356" s="232"/>
      <c r="O356" s="232"/>
      <c r="P356" s="232"/>
      <c r="Q356" s="232"/>
      <c r="R356" s="232"/>
      <c r="S356" s="232"/>
      <c r="T356" s="232"/>
      <c r="U356" s="232"/>
      <c r="V356" s="232"/>
      <c r="W356" s="232"/>
      <c r="X356" s="232"/>
      <c r="Y356" s="232"/>
    </row>
    <row r="357" spans="12:25">
      <c r="L357" s="232"/>
      <c r="M357" s="232"/>
      <c r="N357" s="232"/>
      <c r="O357" s="232"/>
      <c r="P357" s="232"/>
      <c r="Q357" s="232"/>
      <c r="R357" s="232"/>
      <c r="S357" s="232"/>
      <c r="T357" s="232"/>
      <c r="U357" s="232"/>
      <c r="V357" s="232"/>
      <c r="W357" s="232"/>
      <c r="X357" s="232"/>
      <c r="Y357" s="232"/>
    </row>
    <row r="358" spans="12:25">
      <c r="L358" s="232"/>
      <c r="M358" s="232"/>
      <c r="N358" s="232"/>
      <c r="O358" s="232"/>
      <c r="P358" s="232"/>
      <c r="Q358" s="232"/>
      <c r="R358" s="232"/>
      <c r="S358" s="232"/>
      <c r="T358" s="232"/>
      <c r="U358" s="232"/>
      <c r="V358" s="232"/>
      <c r="W358" s="232"/>
      <c r="X358" s="232"/>
      <c r="Y358" s="232"/>
    </row>
    <row r="359" spans="12:25">
      <c r="L359" s="232"/>
      <c r="M359" s="232"/>
      <c r="N359" s="232"/>
      <c r="O359" s="232"/>
      <c r="P359" s="232"/>
      <c r="Q359" s="232"/>
      <c r="R359" s="232"/>
      <c r="S359" s="232"/>
      <c r="T359" s="232"/>
      <c r="U359" s="232"/>
      <c r="V359" s="232"/>
      <c r="W359" s="232"/>
      <c r="X359" s="232"/>
      <c r="Y359" s="232"/>
    </row>
    <row r="360" spans="12:25">
      <c r="L360" s="232"/>
      <c r="M360" s="232"/>
      <c r="N360" s="232"/>
      <c r="O360" s="232"/>
      <c r="P360" s="232"/>
      <c r="Q360" s="232"/>
      <c r="R360" s="232"/>
      <c r="S360" s="232"/>
      <c r="T360" s="232"/>
      <c r="U360" s="232"/>
      <c r="V360" s="232"/>
      <c r="W360" s="232"/>
      <c r="X360" s="232"/>
      <c r="Y360" s="232"/>
    </row>
    <row r="361" spans="12:25">
      <c r="L361" s="232"/>
      <c r="M361" s="232"/>
      <c r="N361" s="232"/>
      <c r="O361" s="232"/>
      <c r="P361" s="232"/>
      <c r="Q361" s="232"/>
      <c r="R361" s="232"/>
      <c r="S361" s="232"/>
      <c r="T361" s="232"/>
      <c r="U361" s="232"/>
      <c r="V361" s="232"/>
      <c r="W361" s="232"/>
      <c r="X361" s="232"/>
      <c r="Y361" s="232"/>
    </row>
    <row r="362" spans="12:25">
      <c r="L362" s="232"/>
      <c r="M362" s="232"/>
      <c r="N362" s="232"/>
      <c r="O362" s="232"/>
      <c r="P362" s="232"/>
      <c r="Q362" s="232"/>
      <c r="R362" s="232"/>
      <c r="S362" s="232"/>
      <c r="T362" s="232"/>
      <c r="U362" s="232"/>
      <c r="V362" s="232"/>
      <c r="W362" s="232"/>
      <c r="X362" s="232"/>
      <c r="Y362" s="232"/>
    </row>
    <row r="363" spans="12:25">
      <c r="L363" s="232"/>
      <c r="M363" s="232"/>
      <c r="N363" s="232"/>
      <c r="O363" s="232"/>
      <c r="P363" s="232"/>
      <c r="Q363" s="232"/>
      <c r="R363" s="232"/>
      <c r="S363" s="232"/>
      <c r="T363" s="232"/>
      <c r="U363" s="232"/>
      <c r="V363" s="232"/>
      <c r="W363" s="232"/>
      <c r="X363" s="232"/>
      <c r="Y363" s="232"/>
    </row>
    <row r="364" spans="12:25">
      <c r="L364" s="232"/>
      <c r="M364" s="232"/>
      <c r="N364" s="232"/>
      <c r="O364" s="232"/>
      <c r="P364" s="232"/>
      <c r="Q364" s="232"/>
      <c r="R364" s="232"/>
      <c r="S364" s="232"/>
      <c r="T364" s="232"/>
      <c r="U364" s="232"/>
      <c r="V364" s="232"/>
      <c r="W364" s="232"/>
      <c r="X364" s="232"/>
      <c r="Y364" s="232"/>
    </row>
    <row r="365" spans="12:25">
      <c r="L365" s="232"/>
      <c r="M365" s="232"/>
      <c r="N365" s="232"/>
      <c r="O365" s="232"/>
      <c r="P365" s="232"/>
      <c r="Q365" s="232"/>
      <c r="R365" s="232"/>
      <c r="S365" s="232"/>
      <c r="T365" s="232"/>
      <c r="U365" s="232"/>
      <c r="V365" s="232"/>
      <c r="W365" s="232"/>
      <c r="X365" s="232"/>
      <c r="Y365" s="232"/>
    </row>
    <row r="366" spans="12:25">
      <c r="L366" s="232"/>
      <c r="M366" s="232"/>
      <c r="N366" s="232"/>
      <c r="O366" s="232"/>
      <c r="P366" s="232"/>
      <c r="Q366" s="232"/>
      <c r="R366" s="232"/>
      <c r="S366" s="232"/>
      <c r="T366" s="232"/>
      <c r="U366" s="232"/>
      <c r="V366" s="232"/>
      <c r="W366" s="232"/>
      <c r="X366" s="232"/>
      <c r="Y366" s="232"/>
    </row>
    <row r="367" spans="12:25">
      <c r="L367" s="232"/>
      <c r="M367" s="232"/>
      <c r="N367" s="232"/>
      <c r="O367" s="232"/>
      <c r="P367" s="232"/>
      <c r="Q367" s="232"/>
      <c r="R367" s="232"/>
      <c r="S367" s="232"/>
      <c r="T367" s="232"/>
      <c r="U367" s="232"/>
      <c r="V367" s="232"/>
      <c r="W367" s="232"/>
      <c r="X367" s="232"/>
      <c r="Y367" s="232"/>
    </row>
    <row r="368" spans="12:25">
      <c r="L368" s="232"/>
      <c r="M368" s="232"/>
      <c r="N368" s="232"/>
      <c r="O368" s="232"/>
      <c r="P368" s="232"/>
      <c r="Q368" s="232"/>
      <c r="R368" s="232"/>
      <c r="S368" s="232"/>
      <c r="T368" s="232"/>
      <c r="U368" s="232"/>
      <c r="V368" s="232"/>
      <c r="W368" s="232"/>
      <c r="X368" s="232"/>
      <c r="Y368" s="232"/>
    </row>
    <row r="369" spans="12:25">
      <c r="L369" s="232"/>
      <c r="M369" s="232"/>
      <c r="N369" s="232"/>
      <c r="O369" s="232"/>
      <c r="P369" s="232"/>
      <c r="Q369" s="232"/>
      <c r="R369" s="232"/>
      <c r="S369" s="232"/>
      <c r="T369" s="232"/>
      <c r="U369" s="232"/>
      <c r="V369" s="232"/>
      <c r="W369" s="232"/>
      <c r="X369" s="232"/>
      <c r="Y369" s="232"/>
    </row>
    <row r="370" spans="12:25">
      <c r="L370" s="232"/>
      <c r="M370" s="232"/>
      <c r="N370" s="232"/>
      <c r="O370" s="232"/>
      <c r="P370" s="232"/>
      <c r="Q370" s="232"/>
      <c r="R370" s="232"/>
      <c r="S370" s="232"/>
      <c r="T370" s="232"/>
      <c r="U370" s="232"/>
      <c r="V370" s="232"/>
      <c r="W370" s="232"/>
      <c r="X370" s="232"/>
      <c r="Y370" s="232"/>
    </row>
    <row r="371" spans="12:25">
      <c r="L371" s="232"/>
      <c r="M371" s="232"/>
      <c r="N371" s="232"/>
      <c r="O371" s="232"/>
      <c r="P371" s="232"/>
      <c r="Q371" s="232"/>
      <c r="R371" s="232"/>
      <c r="S371" s="232"/>
      <c r="T371" s="232"/>
      <c r="U371" s="232"/>
      <c r="V371" s="232"/>
      <c r="W371" s="232"/>
      <c r="X371" s="232"/>
      <c r="Y371" s="232"/>
    </row>
    <row r="372" spans="12:25">
      <c r="L372" s="232"/>
      <c r="M372" s="232"/>
      <c r="N372" s="232"/>
      <c r="O372" s="232"/>
      <c r="P372" s="232"/>
      <c r="Q372" s="232"/>
      <c r="R372" s="232"/>
      <c r="S372" s="232"/>
      <c r="T372" s="232"/>
      <c r="U372" s="232"/>
      <c r="V372" s="232"/>
      <c r="W372" s="232"/>
      <c r="X372" s="232"/>
      <c r="Y372" s="232"/>
    </row>
    <row r="373" spans="12:25">
      <c r="L373" s="232"/>
      <c r="M373" s="232"/>
      <c r="N373" s="232"/>
      <c r="O373" s="232"/>
      <c r="P373" s="232"/>
      <c r="Q373" s="232"/>
      <c r="R373" s="232"/>
      <c r="S373" s="232"/>
      <c r="T373" s="232"/>
      <c r="U373" s="232"/>
      <c r="V373" s="232"/>
      <c r="W373" s="232"/>
      <c r="X373" s="232"/>
      <c r="Y373" s="232"/>
    </row>
    <row r="374" spans="12:25">
      <c r="L374" s="232"/>
      <c r="M374" s="232"/>
      <c r="N374" s="232"/>
      <c r="O374" s="232"/>
      <c r="P374" s="232"/>
      <c r="Q374" s="232"/>
      <c r="R374" s="232"/>
      <c r="S374" s="232"/>
      <c r="T374" s="232"/>
      <c r="U374" s="232"/>
      <c r="V374" s="232"/>
      <c r="W374" s="232"/>
      <c r="X374" s="232"/>
      <c r="Y374" s="232"/>
    </row>
    <row r="375" spans="12:25">
      <c r="L375" s="232"/>
      <c r="M375" s="232"/>
      <c r="N375" s="232"/>
      <c r="O375" s="232"/>
      <c r="P375" s="232"/>
      <c r="Q375" s="232"/>
      <c r="R375" s="232"/>
      <c r="S375" s="232"/>
      <c r="T375" s="232"/>
      <c r="U375" s="232"/>
      <c r="V375" s="232"/>
      <c r="W375" s="232"/>
      <c r="X375" s="232"/>
      <c r="Y375" s="232"/>
    </row>
    <row r="376" spans="12:25">
      <c r="L376" s="232"/>
      <c r="M376" s="232"/>
      <c r="N376" s="232"/>
      <c r="O376" s="232"/>
      <c r="P376" s="232"/>
      <c r="Q376" s="232"/>
      <c r="R376" s="232"/>
      <c r="S376" s="232"/>
      <c r="T376" s="232"/>
      <c r="U376" s="232"/>
      <c r="V376" s="232"/>
      <c r="W376" s="232"/>
      <c r="X376" s="232"/>
      <c r="Y376" s="232"/>
    </row>
    <row r="377" spans="12:25">
      <c r="L377" s="232"/>
      <c r="M377" s="232"/>
      <c r="N377" s="232"/>
      <c r="O377" s="232"/>
      <c r="P377" s="232"/>
      <c r="Q377" s="232"/>
      <c r="R377" s="232"/>
      <c r="S377" s="232"/>
      <c r="T377" s="232"/>
      <c r="U377" s="232"/>
      <c r="V377" s="232"/>
      <c r="W377" s="232"/>
      <c r="X377" s="232"/>
      <c r="Y377" s="232"/>
    </row>
    <row r="378" spans="12:25">
      <c r="L378" s="232"/>
      <c r="M378" s="232"/>
      <c r="N378" s="232"/>
      <c r="O378" s="232"/>
      <c r="P378" s="232"/>
      <c r="Q378" s="232"/>
      <c r="R378" s="232"/>
      <c r="S378" s="232"/>
      <c r="T378" s="232"/>
      <c r="U378" s="232"/>
      <c r="V378" s="232"/>
      <c r="W378" s="232"/>
      <c r="X378" s="232"/>
      <c r="Y378" s="232"/>
    </row>
    <row r="379" spans="12:25">
      <c r="L379" s="232"/>
      <c r="M379" s="232"/>
      <c r="N379" s="232"/>
      <c r="O379" s="232"/>
      <c r="P379" s="232"/>
      <c r="Q379" s="232"/>
      <c r="R379" s="232"/>
      <c r="S379" s="232"/>
      <c r="T379" s="232"/>
      <c r="U379" s="232"/>
      <c r="V379" s="232"/>
      <c r="W379" s="232"/>
      <c r="X379" s="232"/>
      <c r="Y379" s="232"/>
    </row>
    <row r="380" spans="12:25">
      <c r="L380" s="232"/>
      <c r="M380" s="232"/>
      <c r="N380" s="232"/>
      <c r="O380" s="232"/>
      <c r="P380" s="232"/>
      <c r="Q380" s="232"/>
      <c r="R380" s="232"/>
      <c r="S380" s="232"/>
      <c r="T380" s="232"/>
      <c r="U380" s="232"/>
      <c r="V380" s="232"/>
      <c r="W380" s="232"/>
      <c r="X380" s="232"/>
      <c r="Y380" s="232"/>
    </row>
    <row r="381" spans="12:25">
      <c r="L381" s="232"/>
      <c r="M381" s="232"/>
      <c r="N381" s="232"/>
      <c r="O381" s="232"/>
      <c r="P381" s="232"/>
      <c r="Q381" s="232"/>
      <c r="R381" s="232"/>
      <c r="S381" s="232"/>
      <c r="T381" s="232"/>
      <c r="U381" s="232"/>
      <c r="V381" s="232"/>
      <c r="W381" s="232"/>
      <c r="X381" s="232"/>
      <c r="Y381" s="232"/>
    </row>
    <row r="382" spans="12:25">
      <c r="L382" s="232"/>
      <c r="M382" s="232"/>
      <c r="N382" s="232"/>
      <c r="O382" s="232"/>
      <c r="P382" s="232"/>
      <c r="Q382" s="232"/>
      <c r="R382" s="232"/>
      <c r="S382" s="232"/>
      <c r="T382" s="232"/>
      <c r="U382" s="232"/>
      <c r="V382" s="232"/>
      <c r="W382" s="232"/>
      <c r="X382" s="232"/>
      <c r="Y382" s="232"/>
    </row>
    <row r="383" spans="12:25">
      <c r="L383" s="232"/>
      <c r="M383" s="232"/>
      <c r="N383" s="232"/>
      <c r="O383" s="232"/>
      <c r="P383" s="232"/>
      <c r="Q383" s="232"/>
      <c r="R383" s="232"/>
      <c r="S383" s="232"/>
      <c r="T383" s="232"/>
      <c r="U383" s="232"/>
      <c r="V383" s="232"/>
      <c r="W383" s="232"/>
      <c r="X383" s="232"/>
      <c r="Y383" s="232"/>
    </row>
    <row r="384" spans="12:25">
      <c r="L384" s="232"/>
      <c r="M384" s="232"/>
      <c r="N384" s="232"/>
      <c r="O384" s="232"/>
      <c r="P384" s="232"/>
      <c r="Q384" s="232"/>
      <c r="R384" s="232"/>
      <c r="S384" s="232"/>
      <c r="T384" s="232"/>
      <c r="U384" s="232"/>
      <c r="V384" s="232"/>
      <c r="W384" s="232"/>
      <c r="X384" s="232"/>
      <c r="Y384" s="232"/>
    </row>
    <row r="385" spans="12:25">
      <c r="L385" s="232"/>
      <c r="M385" s="232"/>
      <c r="N385" s="232"/>
      <c r="O385" s="232"/>
      <c r="P385" s="232"/>
      <c r="Q385" s="232"/>
      <c r="R385" s="232"/>
      <c r="S385" s="232"/>
      <c r="T385" s="232"/>
      <c r="U385" s="232"/>
      <c r="V385" s="232"/>
      <c r="W385" s="232"/>
      <c r="X385" s="232"/>
      <c r="Y385" s="232"/>
    </row>
    <row r="386" spans="12:25">
      <c r="L386" s="232"/>
      <c r="M386" s="232"/>
      <c r="N386" s="232"/>
      <c r="O386" s="232"/>
      <c r="P386" s="232"/>
      <c r="Q386" s="232"/>
      <c r="R386" s="232"/>
      <c r="S386" s="232"/>
      <c r="T386" s="232"/>
      <c r="U386" s="232"/>
      <c r="V386" s="232"/>
      <c r="W386" s="232"/>
      <c r="X386" s="232"/>
      <c r="Y386" s="232"/>
    </row>
    <row r="387" spans="12:25">
      <c r="L387" s="232"/>
      <c r="M387" s="232"/>
      <c r="N387" s="232"/>
      <c r="O387" s="232"/>
      <c r="P387" s="232"/>
      <c r="Q387" s="232"/>
      <c r="R387" s="232"/>
      <c r="S387" s="232"/>
      <c r="T387" s="232"/>
      <c r="U387" s="232"/>
      <c r="V387" s="232"/>
      <c r="W387" s="232"/>
      <c r="X387" s="232"/>
      <c r="Y387" s="232"/>
    </row>
    <row r="388" spans="12:25">
      <c r="L388" s="232"/>
      <c r="M388" s="232"/>
      <c r="N388" s="232"/>
      <c r="O388" s="232"/>
      <c r="P388" s="232"/>
      <c r="Q388" s="232"/>
      <c r="R388" s="232"/>
      <c r="S388" s="232"/>
      <c r="T388" s="232"/>
      <c r="U388" s="232"/>
      <c r="V388" s="232"/>
      <c r="W388" s="232"/>
      <c r="X388" s="232"/>
      <c r="Y388" s="232"/>
    </row>
    <row r="389" spans="12:25">
      <c r="L389" s="232"/>
      <c r="M389" s="232"/>
      <c r="N389" s="232"/>
      <c r="O389" s="232"/>
      <c r="P389" s="232"/>
      <c r="Q389" s="232"/>
      <c r="R389" s="232"/>
      <c r="S389" s="232"/>
      <c r="T389" s="232"/>
      <c r="U389" s="232"/>
      <c r="V389" s="232"/>
      <c r="W389" s="232"/>
      <c r="X389" s="232"/>
      <c r="Y389" s="232"/>
    </row>
    <row r="390" spans="12:25">
      <c r="L390" s="232"/>
      <c r="M390" s="232"/>
      <c r="N390" s="232"/>
      <c r="O390" s="232"/>
      <c r="P390" s="232"/>
      <c r="Q390" s="232"/>
      <c r="R390" s="232"/>
      <c r="S390" s="232"/>
      <c r="T390" s="232"/>
      <c r="U390" s="232"/>
      <c r="V390" s="232"/>
      <c r="W390" s="232"/>
      <c r="X390" s="232"/>
      <c r="Y390" s="232"/>
    </row>
    <row r="391" spans="12:25">
      <c r="L391" s="232"/>
      <c r="M391" s="232"/>
      <c r="N391" s="232"/>
      <c r="O391" s="232"/>
      <c r="P391" s="232"/>
      <c r="Q391" s="232"/>
      <c r="R391" s="232"/>
      <c r="S391" s="232"/>
      <c r="T391" s="232"/>
      <c r="U391" s="232"/>
      <c r="V391" s="232"/>
      <c r="W391" s="232"/>
      <c r="X391" s="232"/>
      <c r="Y391" s="232"/>
    </row>
    <row r="392" spans="12:25">
      <c r="L392" s="232"/>
      <c r="M392" s="232"/>
      <c r="N392" s="232"/>
      <c r="O392" s="232"/>
      <c r="P392" s="232"/>
      <c r="Q392" s="232"/>
      <c r="R392" s="232"/>
      <c r="S392" s="232"/>
      <c r="T392" s="232"/>
      <c r="U392" s="232"/>
      <c r="V392" s="232"/>
      <c r="W392" s="232"/>
      <c r="X392" s="232"/>
      <c r="Y392" s="232"/>
    </row>
    <row r="393" spans="12:25">
      <c r="L393" s="232"/>
      <c r="M393" s="232"/>
      <c r="N393" s="232"/>
      <c r="O393" s="232"/>
      <c r="P393" s="232"/>
      <c r="Q393" s="232"/>
      <c r="R393" s="232"/>
      <c r="S393" s="232"/>
      <c r="T393" s="232"/>
      <c r="U393" s="232"/>
      <c r="V393" s="232"/>
      <c r="W393" s="232"/>
      <c r="X393" s="232"/>
      <c r="Y393" s="232"/>
    </row>
    <row r="394" spans="12:25">
      <c r="L394" s="232"/>
      <c r="M394" s="232"/>
      <c r="N394" s="232"/>
      <c r="O394" s="232"/>
      <c r="P394" s="232"/>
      <c r="Q394" s="232"/>
      <c r="R394" s="232"/>
      <c r="S394" s="232"/>
      <c r="T394" s="232"/>
      <c r="U394" s="232"/>
      <c r="V394" s="232"/>
      <c r="W394" s="232"/>
      <c r="X394" s="232"/>
      <c r="Y394" s="232"/>
    </row>
    <row r="395" spans="12:25">
      <c r="L395" s="232"/>
      <c r="M395" s="232"/>
      <c r="N395" s="232"/>
      <c r="O395" s="232"/>
      <c r="P395" s="232"/>
      <c r="Q395" s="232"/>
      <c r="R395" s="232"/>
      <c r="S395" s="232"/>
      <c r="T395" s="232"/>
      <c r="U395" s="232"/>
      <c r="V395" s="232"/>
      <c r="W395" s="232"/>
      <c r="X395" s="232"/>
      <c r="Y395" s="232"/>
    </row>
    <row r="396" spans="12:25">
      <c r="L396" s="232"/>
      <c r="M396" s="232"/>
      <c r="N396" s="232"/>
      <c r="O396" s="232"/>
      <c r="P396" s="232"/>
      <c r="Q396" s="232"/>
      <c r="R396" s="232"/>
      <c r="S396" s="232"/>
      <c r="T396" s="232"/>
      <c r="U396" s="232"/>
      <c r="V396" s="232"/>
      <c r="W396" s="232"/>
      <c r="X396" s="232"/>
      <c r="Y396" s="232"/>
    </row>
    <row r="397" spans="12:25">
      <c r="L397" s="232"/>
      <c r="M397" s="232"/>
      <c r="N397" s="232"/>
      <c r="O397" s="232"/>
      <c r="P397" s="232"/>
      <c r="Q397" s="232"/>
      <c r="R397" s="232"/>
      <c r="S397" s="232"/>
      <c r="T397" s="232"/>
      <c r="U397" s="232"/>
      <c r="V397" s="232"/>
      <c r="W397" s="232"/>
      <c r="X397" s="232"/>
      <c r="Y397" s="232"/>
    </row>
    <row r="398" spans="12:25">
      <c r="L398" s="232"/>
      <c r="M398" s="232"/>
      <c r="N398" s="232"/>
      <c r="O398" s="232"/>
      <c r="P398" s="232"/>
      <c r="Q398" s="232"/>
      <c r="R398" s="232"/>
      <c r="S398" s="232"/>
      <c r="T398" s="232"/>
      <c r="U398" s="232"/>
      <c r="V398" s="232"/>
      <c r="W398" s="232"/>
      <c r="X398" s="232"/>
      <c r="Y398" s="232"/>
    </row>
    <row r="399" spans="12:25">
      <c r="L399" s="232"/>
      <c r="M399" s="232"/>
      <c r="N399" s="232"/>
      <c r="O399" s="232"/>
      <c r="P399" s="232"/>
      <c r="Q399" s="232"/>
      <c r="R399" s="232"/>
      <c r="S399" s="232"/>
      <c r="T399" s="232"/>
      <c r="U399" s="232"/>
      <c r="V399" s="232"/>
      <c r="W399" s="232"/>
      <c r="X399" s="232"/>
      <c r="Y399" s="232"/>
    </row>
    <row r="400" spans="12:25">
      <c r="L400" s="232"/>
      <c r="M400" s="232"/>
      <c r="N400" s="232"/>
      <c r="O400" s="232"/>
      <c r="P400" s="232"/>
      <c r="Q400" s="232"/>
      <c r="R400" s="232"/>
      <c r="S400" s="232"/>
      <c r="T400" s="232"/>
      <c r="U400" s="232"/>
      <c r="V400" s="232"/>
      <c r="W400" s="232"/>
      <c r="X400" s="232"/>
      <c r="Y400" s="232"/>
    </row>
    <row r="401" spans="12:25">
      <c r="L401" s="232"/>
      <c r="M401" s="232"/>
      <c r="N401" s="232"/>
      <c r="O401" s="232"/>
      <c r="P401" s="232"/>
      <c r="Q401" s="232"/>
      <c r="R401" s="232"/>
      <c r="S401" s="232"/>
      <c r="T401" s="232"/>
      <c r="U401" s="232"/>
      <c r="V401" s="232"/>
      <c r="W401" s="232"/>
      <c r="X401" s="232"/>
      <c r="Y401" s="232"/>
    </row>
    <row r="402" spans="12:25">
      <c r="L402" s="232"/>
      <c r="M402" s="232"/>
      <c r="N402" s="232"/>
      <c r="O402" s="232"/>
      <c r="P402" s="232"/>
      <c r="Q402" s="232"/>
      <c r="R402" s="232"/>
      <c r="S402" s="232"/>
      <c r="T402" s="232"/>
      <c r="U402" s="232"/>
      <c r="V402" s="232"/>
      <c r="W402" s="232"/>
      <c r="X402" s="232"/>
      <c r="Y402" s="232"/>
    </row>
    <row r="403" spans="12:25">
      <c r="L403" s="232"/>
      <c r="M403" s="232"/>
      <c r="N403" s="232"/>
      <c r="O403" s="232"/>
      <c r="P403" s="232"/>
      <c r="Q403" s="232"/>
      <c r="R403" s="232"/>
      <c r="S403" s="232"/>
      <c r="T403" s="232"/>
      <c r="U403" s="232"/>
      <c r="V403" s="232"/>
      <c r="W403" s="232"/>
      <c r="X403" s="232"/>
      <c r="Y403" s="232"/>
    </row>
    <row r="404" spans="12:25">
      <c r="L404" s="232"/>
      <c r="M404" s="232"/>
      <c r="N404" s="232"/>
      <c r="O404" s="232"/>
      <c r="P404" s="232"/>
      <c r="Q404" s="232"/>
      <c r="R404" s="232"/>
      <c r="S404" s="232"/>
      <c r="T404" s="232"/>
      <c r="U404" s="232"/>
      <c r="V404" s="232"/>
      <c r="W404" s="232"/>
      <c r="X404" s="232"/>
      <c r="Y404" s="232"/>
    </row>
    <row r="405" spans="12:25">
      <c r="L405" s="232"/>
      <c r="M405" s="232"/>
      <c r="N405" s="232"/>
      <c r="O405" s="232"/>
      <c r="P405" s="232"/>
      <c r="Q405" s="232"/>
      <c r="R405" s="232"/>
      <c r="S405" s="232"/>
      <c r="T405" s="232"/>
      <c r="U405" s="232"/>
      <c r="V405" s="232"/>
      <c r="W405" s="232"/>
      <c r="X405" s="232"/>
      <c r="Y405" s="232"/>
    </row>
    <row r="406" spans="12:25">
      <c r="L406" s="232"/>
      <c r="M406" s="232"/>
      <c r="N406" s="232"/>
      <c r="O406" s="232"/>
      <c r="P406" s="232"/>
      <c r="Q406" s="232"/>
      <c r="R406" s="232"/>
      <c r="S406" s="232"/>
      <c r="T406" s="232"/>
      <c r="U406" s="232"/>
      <c r="V406" s="232"/>
      <c r="W406" s="232"/>
      <c r="X406" s="232"/>
      <c r="Y406" s="232"/>
    </row>
    <row r="407" spans="12:25">
      <c r="L407" s="232"/>
      <c r="M407" s="232"/>
      <c r="N407" s="232"/>
      <c r="O407" s="232"/>
      <c r="P407" s="232"/>
      <c r="Q407" s="232"/>
      <c r="R407" s="232"/>
      <c r="S407" s="232"/>
      <c r="T407" s="232"/>
      <c r="U407" s="232"/>
      <c r="V407" s="232"/>
      <c r="W407" s="232"/>
      <c r="X407" s="232"/>
      <c r="Y407" s="232"/>
    </row>
    <row r="408" spans="12:25">
      <c r="L408" s="232"/>
      <c r="M408" s="232"/>
      <c r="N408" s="232"/>
      <c r="O408" s="232"/>
      <c r="P408" s="232"/>
      <c r="Q408" s="232"/>
      <c r="R408" s="232"/>
      <c r="S408" s="232"/>
      <c r="T408" s="232"/>
      <c r="U408" s="232"/>
      <c r="V408" s="232"/>
      <c r="W408" s="232"/>
      <c r="X408" s="232"/>
      <c r="Y408" s="232"/>
    </row>
    <row r="409" spans="12:25">
      <c r="L409" s="232"/>
      <c r="M409" s="232"/>
      <c r="N409" s="232"/>
      <c r="O409" s="232"/>
      <c r="P409" s="232"/>
      <c r="Q409" s="232"/>
      <c r="R409" s="232"/>
      <c r="S409" s="232"/>
      <c r="T409" s="232"/>
      <c r="U409" s="232"/>
      <c r="V409" s="232"/>
      <c r="W409" s="232"/>
      <c r="X409" s="232"/>
      <c r="Y409" s="232"/>
    </row>
    <row r="410" spans="12:25">
      <c r="L410" s="232"/>
      <c r="M410" s="232"/>
      <c r="N410" s="232"/>
      <c r="O410" s="232"/>
      <c r="P410" s="232"/>
      <c r="Q410" s="232"/>
      <c r="R410" s="232"/>
      <c r="S410" s="232"/>
      <c r="T410" s="232"/>
      <c r="U410" s="232"/>
      <c r="V410" s="232"/>
      <c r="W410" s="232"/>
      <c r="X410" s="232"/>
      <c r="Y410" s="232"/>
    </row>
    <row r="411" spans="12:25">
      <c r="L411" s="232"/>
      <c r="M411" s="232"/>
      <c r="N411" s="232"/>
      <c r="O411" s="232"/>
      <c r="P411" s="232"/>
      <c r="Q411" s="232"/>
      <c r="R411" s="232"/>
      <c r="S411" s="232"/>
      <c r="T411" s="232"/>
      <c r="U411" s="232"/>
      <c r="V411" s="232"/>
      <c r="W411" s="232"/>
      <c r="X411" s="232"/>
      <c r="Y411" s="232"/>
    </row>
    <row r="412" spans="12:25">
      <c r="L412" s="232"/>
      <c r="M412" s="232"/>
      <c r="N412" s="232"/>
      <c r="O412" s="232"/>
      <c r="P412" s="232"/>
      <c r="Q412" s="232"/>
      <c r="R412" s="232"/>
      <c r="S412" s="232"/>
      <c r="T412" s="232"/>
      <c r="U412" s="232"/>
      <c r="V412" s="232"/>
      <c r="W412" s="232"/>
      <c r="X412" s="232"/>
      <c r="Y412" s="232"/>
    </row>
    <row r="413" spans="12:25">
      <c r="L413" s="232"/>
      <c r="M413" s="232"/>
      <c r="N413" s="232"/>
      <c r="O413" s="232"/>
      <c r="P413" s="232"/>
      <c r="Q413" s="232"/>
      <c r="R413" s="232"/>
      <c r="S413" s="232"/>
      <c r="T413" s="232"/>
      <c r="U413" s="232"/>
      <c r="V413" s="232"/>
      <c r="W413" s="232"/>
      <c r="X413" s="232"/>
      <c r="Y413" s="232"/>
    </row>
    <row r="414" spans="12:25">
      <c r="L414" s="232"/>
      <c r="M414" s="232"/>
      <c r="N414" s="232"/>
      <c r="O414" s="232"/>
      <c r="P414" s="232"/>
      <c r="Q414" s="232"/>
      <c r="R414" s="232"/>
      <c r="S414" s="232"/>
      <c r="T414" s="232"/>
      <c r="U414" s="232"/>
      <c r="V414" s="232"/>
      <c r="W414" s="232"/>
      <c r="X414" s="232"/>
      <c r="Y414" s="232"/>
    </row>
    <row r="415" spans="12:25">
      <c r="L415" s="232"/>
      <c r="M415" s="232"/>
      <c r="N415" s="232"/>
      <c r="O415" s="232"/>
      <c r="P415" s="232"/>
      <c r="Q415" s="232"/>
      <c r="R415" s="232"/>
      <c r="S415" s="232"/>
      <c r="T415" s="232"/>
      <c r="U415" s="232"/>
      <c r="V415" s="232"/>
      <c r="W415" s="232"/>
      <c r="X415" s="232"/>
      <c r="Y415" s="232"/>
    </row>
    <row r="416" spans="12:25">
      <c r="L416" s="232"/>
      <c r="M416" s="232"/>
      <c r="N416" s="232"/>
      <c r="O416" s="232"/>
      <c r="P416" s="232"/>
      <c r="Q416" s="232"/>
      <c r="R416" s="232"/>
      <c r="S416" s="232"/>
      <c r="T416" s="232"/>
      <c r="U416" s="232"/>
      <c r="V416" s="232"/>
      <c r="W416" s="232"/>
      <c r="X416" s="232"/>
      <c r="Y416" s="232"/>
    </row>
    <row r="417" spans="12:25">
      <c r="L417" s="232"/>
      <c r="M417" s="232"/>
      <c r="N417" s="232"/>
      <c r="O417" s="232"/>
      <c r="P417" s="232"/>
      <c r="Q417" s="232"/>
      <c r="R417" s="232"/>
      <c r="S417" s="232"/>
      <c r="T417" s="232"/>
      <c r="U417" s="232"/>
      <c r="V417" s="232"/>
      <c r="W417" s="232"/>
      <c r="X417" s="232"/>
      <c r="Y417" s="232"/>
    </row>
    <row r="418" spans="12:25">
      <c r="L418" s="232"/>
      <c r="M418" s="232"/>
      <c r="N418" s="232"/>
      <c r="O418" s="232"/>
      <c r="P418" s="232"/>
      <c r="Q418" s="232"/>
      <c r="R418" s="232"/>
      <c r="S418" s="232"/>
      <c r="T418" s="232"/>
      <c r="U418" s="232"/>
      <c r="V418" s="232"/>
      <c r="W418" s="232"/>
      <c r="X418" s="232"/>
      <c r="Y418" s="232"/>
    </row>
    <row r="419" spans="12:25">
      <c r="L419" s="232"/>
      <c r="M419" s="232"/>
      <c r="N419" s="232"/>
      <c r="O419" s="232"/>
      <c r="P419" s="232"/>
      <c r="Q419" s="232"/>
      <c r="R419" s="232"/>
      <c r="S419" s="232"/>
      <c r="T419" s="232"/>
      <c r="U419" s="232"/>
      <c r="V419" s="232"/>
      <c r="W419" s="232"/>
      <c r="X419" s="232"/>
      <c r="Y419" s="232"/>
    </row>
    <row r="420" spans="12:25">
      <c r="L420" s="232"/>
      <c r="M420" s="232"/>
      <c r="N420" s="232"/>
      <c r="O420" s="232"/>
      <c r="P420" s="232"/>
      <c r="Q420" s="232"/>
      <c r="R420" s="232"/>
      <c r="S420" s="232"/>
      <c r="T420" s="232"/>
      <c r="U420" s="232"/>
      <c r="V420" s="232"/>
      <c r="W420" s="232"/>
      <c r="X420" s="232"/>
      <c r="Y420" s="232"/>
    </row>
    <row r="421" spans="12:25">
      <c r="L421" s="232"/>
      <c r="M421" s="232"/>
      <c r="N421" s="232"/>
      <c r="O421" s="232"/>
      <c r="P421" s="232"/>
      <c r="Q421" s="232"/>
      <c r="R421" s="232"/>
      <c r="S421" s="232"/>
      <c r="T421" s="232"/>
      <c r="U421" s="232"/>
      <c r="V421" s="232"/>
      <c r="W421" s="232"/>
      <c r="X421" s="232"/>
      <c r="Y421" s="232"/>
    </row>
    <row r="422" spans="12:25">
      <c r="L422" s="232"/>
      <c r="M422" s="232"/>
      <c r="N422" s="232"/>
      <c r="O422" s="232"/>
      <c r="P422" s="232"/>
      <c r="Q422" s="232"/>
      <c r="R422" s="232"/>
      <c r="S422" s="232"/>
      <c r="T422" s="232"/>
      <c r="U422" s="232"/>
      <c r="V422" s="232"/>
      <c r="W422" s="232"/>
      <c r="X422" s="232"/>
      <c r="Y422" s="232"/>
    </row>
    <row r="423" spans="12:25">
      <c r="L423" s="232"/>
      <c r="M423" s="232"/>
      <c r="N423" s="232"/>
      <c r="O423" s="232"/>
      <c r="P423" s="232"/>
      <c r="Q423" s="232"/>
      <c r="R423" s="232"/>
      <c r="S423" s="232"/>
      <c r="T423" s="232"/>
      <c r="U423" s="232"/>
      <c r="V423" s="232"/>
      <c r="W423" s="232"/>
      <c r="X423" s="232"/>
      <c r="Y423" s="232"/>
    </row>
    <row r="424" spans="12:25">
      <c r="L424" s="232"/>
      <c r="M424" s="232"/>
      <c r="N424" s="232"/>
      <c r="O424" s="232"/>
      <c r="P424" s="232"/>
      <c r="Q424" s="232"/>
      <c r="R424" s="232"/>
      <c r="S424" s="232"/>
      <c r="T424" s="232"/>
      <c r="U424" s="232"/>
      <c r="V424" s="232"/>
      <c r="W424" s="232"/>
      <c r="X424" s="232"/>
      <c r="Y424" s="232"/>
    </row>
    <row r="425" spans="12:25">
      <c r="L425" s="232"/>
      <c r="M425" s="232"/>
      <c r="N425" s="232"/>
      <c r="O425" s="232"/>
      <c r="P425" s="232"/>
      <c r="Q425" s="232"/>
      <c r="R425" s="232"/>
      <c r="S425" s="232"/>
      <c r="T425" s="232"/>
      <c r="U425" s="232"/>
      <c r="V425" s="232"/>
      <c r="W425" s="232"/>
      <c r="X425" s="232"/>
      <c r="Y425" s="232"/>
    </row>
    <row r="426" spans="12:25">
      <c r="L426" s="232"/>
      <c r="M426" s="232"/>
      <c r="N426" s="232"/>
      <c r="O426" s="232"/>
      <c r="P426" s="232"/>
      <c r="Q426" s="232"/>
      <c r="R426" s="232"/>
      <c r="S426" s="232"/>
      <c r="T426" s="232"/>
      <c r="U426" s="232"/>
      <c r="V426" s="232"/>
      <c r="W426" s="232"/>
      <c r="X426" s="232"/>
      <c r="Y426" s="232"/>
    </row>
    <row r="427" spans="12:25">
      <c r="L427" s="232"/>
      <c r="M427" s="232"/>
      <c r="N427" s="232"/>
      <c r="O427" s="232"/>
      <c r="P427" s="232"/>
      <c r="Q427" s="232"/>
      <c r="R427" s="232"/>
      <c r="S427" s="232"/>
      <c r="T427" s="232"/>
      <c r="U427" s="232"/>
      <c r="V427" s="232"/>
      <c r="W427" s="232"/>
      <c r="X427" s="232"/>
      <c r="Y427" s="232"/>
    </row>
    <row r="428" spans="12:25">
      <c r="L428" s="232"/>
      <c r="M428" s="232"/>
      <c r="N428" s="232"/>
      <c r="O428" s="232"/>
      <c r="P428" s="232"/>
      <c r="Q428" s="232"/>
      <c r="R428" s="232"/>
      <c r="S428" s="232"/>
      <c r="T428" s="232"/>
      <c r="U428" s="232"/>
      <c r="V428" s="232"/>
      <c r="W428" s="232"/>
      <c r="X428" s="232"/>
      <c r="Y428" s="232"/>
    </row>
    <row r="429" spans="12:25">
      <c r="L429" s="232"/>
      <c r="M429" s="232"/>
      <c r="N429" s="232"/>
      <c r="O429" s="232"/>
      <c r="P429" s="232"/>
      <c r="Q429" s="232"/>
      <c r="R429" s="232"/>
      <c r="S429" s="232"/>
      <c r="T429" s="232"/>
      <c r="U429" s="232"/>
      <c r="V429" s="232"/>
      <c r="W429" s="232"/>
      <c r="X429" s="232"/>
      <c r="Y429" s="232"/>
    </row>
    <row r="430" spans="12:25">
      <c r="L430" s="232"/>
      <c r="M430" s="232"/>
      <c r="N430" s="232"/>
      <c r="O430" s="232"/>
      <c r="P430" s="232"/>
      <c r="Q430" s="232"/>
      <c r="R430" s="232"/>
      <c r="S430" s="232"/>
      <c r="T430" s="232"/>
      <c r="U430" s="232"/>
      <c r="V430" s="232"/>
      <c r="W430" s="232"/>
      <c r="X430" s="232"/>
      <c r="Y430" s="232"/>
    </row>
    <row r="431" spans="12:25">
      <c r="L431" s="232"/>
      <c r="M431" s="232"/>
      <c r="N431" s="232"/>
      <c r="O431" s="232"/>
      <c r="P431" s="232"/>
      <c r="Q431" s="232"/>
      <c r="R431" s="232"/>
      <c r="S431" s="232"/>
      <c r="T431" s="232"/>
      <c r="U431" s="232"/>
      <c r="V431" s="232"/>
      <c r="W431" s="232"/>
      <c r="X431" s="232"/>
      <c r="Y431" s="232"/>
    </row>
    <row r="432" spans="12:25">
      <c r="L432" s="232"/>
      <c r="M432" s="232"/>
      <c r="N432" s="232"/>
      <c r="O432" s="232"/>
      <c r="P432" s="232"/>
      <c r="Q432" s="232"/>
      <c r="R432" s="232"/>
      <c r="S432" s="232"/>
      <c r="T432" s="232"/>
      <c r="U432" s="232"/>
      <c r="V432" s="232"/>
      <c r="W432" s="232"/>
      <c r="X432" s="232"/>
      <c r="Y432" s="232"/>
    </row>
    <row r="433" spans="12:25">
      <c r="L433" s="232"/>
      <c r="M433" s="232"/>
      <c r="N433" s="232"/>
      <c r="O433" s="232"/>
      <c r="P433" s="232"/>
      <c r="Q433" s="232"/>
      <c r="R433" s="232"/>
      <c r="S433" s="232"/>
      <c r="T433" s="232"/>
      <c r="U433" s="232"/>
      <c r="V433" s="232"/>
      <c r="W433" s="232"/>
      <c r="X433" s="232"/>
      <c r="Y433" s="232"/>
    </row>
    <row r="434" spans="12:25">
      <c r="L434" s="232"/>
      <c r="M434" s="232"/>
      <c r="N434" s="232"/>
      <c r="O434" s="232"/>
      <c r="P434" s="232"/>
      <c r="Q434" s="232"/>
      <c r="R434" s="232"/>
      <c r="S434" s="232"/>
      <c r="T434" s="232"/>
      <c r="U434" s="232"/>
      <c r="V434" s="232"/>
      <c r="W434" s="232"/>
      <c r="X434" s="232"/>
      <c r="Y434" s="232"/>
    </row>
    <row r="435" spans="12:25">
      <c r="L435" s="232"/>
      <c r="M435" s="232"/>
      <c r="N435" s="232"/>
      <c r="O435" s="232"/>
      <c r="P435" s="232"/>
      <c r="Q435" s="232"/>
      <c r="R435" s="232"/>
      <c r="S435" s="232"/>
      <c r="T435" s="232"/>
      <c r="U435" s="232"/>
      <c r="V435" s="232"/>
      <c r="W435" s="232"/>
      <c r="X435" s="232"/>
      <c r="Y435" s="232"/>
    </row>
    <row r="436" spans="12:25">
      <c r="L436" s="232"/>
      <c r="M436" s="232"/>
      <c r="N436" s="232"/>
      <c r="O436" s="232"/>
      <c r="P436" s="232"/>
      <c r="Q436" s="232"/>
      <c r="R436" s="232"/>
      <c r="S436" s="232"/>
      <c r="T436" s="232"/>
      <c r="U436" s="232"/>
      <c r="V436" s="232"/>
      <c r="W436" s="232"/>
      <c r="X436" s="232"/>
      <c r="Y436" s="232"/>
    </row>
    <row r="437" spans="12:25">
      <c r="L437" s="232"/>
      <c r="M437" s="232"/>
      <c r="N437" s="232"/>
      <c r="O437" s="232"/>
      <c r="P437" s="232"/>
      <c r="Q437" s="232"/>
      <c r="R437" s="232"/>
      <c r="S437" s="232"/>
      <c r="T437" s="232"/>
      <c r="U437" s="232"/>
      <c r="V437" s="232"/>
      <c r="W437" s="232"/>
      <c r="X437" s="232"/>
      <c r="Y437" s="232"/>
    </row>
    <row r="438" spans="12:25">
      <c r="L438" s="232"/>
      <c r="M438" s="232"/>
      <c r="N438" s="232"/>
      <c r="O438" s="232"/>
      <c r="P438" s="232"/>
      <c r="Q438" s="232"/>
      <c r="R438" s="232"/>
      <c r="S438" s="232"/>
      <c r="T438" s="232"/>
      <c r="U438" s="232"/>
      <c r="V438" s="232"/>
      <c r="W438" s="232"/>
      <c r="X438" s="232"/>
      <c r="Y438" s="232"/>
    </row>
    <row r="439" spans="12:25">
      <c r="L439" s="232"/>
      <c r="M439" s="232"/>
      <c r="N439" s="232"/>
      <c r="O439" s="232"/>
      <c r="P439" s="232"/>
      <c r="Q439" s="232"/>
      <c r="R439" s="232"/>
      <c r="S439" s="232"/>
      <c r="T439" s="232"/>
      <c r="U439" s="232"/>
      <c r="V439" s="232"/>
      <c r="W439" s="232"/>
      <c r="X439" s="232"/>
      <c r="Y439" s="232"/>
    </row>
    <row r="440" spans="12:25">
      <c r="L440" s="232"/>
      <c r="M440" s="232"/>
      <c r="N440" s="232"/>
      <c r="O440" s="232"/>
      <c r="P440" s="232"/>
      <c r="Q440" s="232"/>
      <c r="R440" s="232"/>
      <c r="S440" s="232"/>
      <c r="T440" s="232"/>
      <c r="U440" s="232"/>
      <c r="V440" s="232"/>
      <c r="W440" s="232"/>
      <c r="X440" s="232"/>
      <c r="Y440" s="232"/>
    </row>
    <row r="441" spans="12:25">
      <c r="L441" s="232"/>
      <c r="M441" s="232"/>
      <c r="N441" s="232"/>
      <c r="O441" s="232"/>
      <c r="P441" s="232"/>
      <c r="Q441" s="232"/>
      <c r="R441" s="232"/>
      <c r="S441" s="232"/>
      <c r="T441" s="232"/>
      <c r="U441" s="232"/>
      <c r="V441" s="232"/>
      <c r="W441" s="232"/>
      <c r="X441" s="232"/>
      <c r="Y441" s="232"/>
    </row>
    <row r="442" spans="12:25">
      <c r="L442" s="232"/>
      <c r="M442" s="232"/>
      <c r="N442" s="232"/>
      <c r="O442" s="232"/>
      <c r="P442" s="232"/>
      <c r="Q442" s="232"/>
      <c r="R442" s="232"/>
      <c r="T442" s="232"/>
      <c r="U442" s="232"/>
      <c r="V442" s="232"/>
      <c r="W442" s="232"/>
      <c r="X442" s="232"/>
      <c r="Y442" s="232"/>
    </row>
    <row r="443" spans="12:25">
      <c r="L443" s="232"/>
      <c r="M443" s="232"/>
      <c r="N443" s="232"/>
      <c r="O443" s="232"/>
      <c r="P443" s="232"/>
      <c r="Q443" s="232"/>
      <c r="R443" s="232"/>
      <c r="T443" s="232"/>
      <c r="U443" s="232"/>
      <c r="V443" s="232"/>
      <c r="W443" s="232"/>
      <c r="X443" s="232"/>
      <c r="Y443" s="232"/>
    </row>
    <row r="444" spans="12:25">
      <c r="L444" s="232"/>
      <c r="M444" s="232"/>
      <c r="N444" s="232"/>
      <c r="O444" s="232"/>
      <c r="P444" s="232"/>
      <c r="Q444" s="232"/>
      <c r="R444" s="232"/>
      <c r="T444" s="232"/>
      <c r="U444" s="232"/>
      <c r="V444" s="232"/>
      <c r="W444" s="232"/>
      <c r="X444" s="232"/>
      <c r="Y444" s="232"/>
    </row>
    <row r="445" spans="12:25">
      <c r="L445" s="232"/>
      <c r="M445" s="232"/>
      <c r="N445" s="232"/>
      <c r="O445" s="232"/>
      <c r="P445" s="232"/>
      <c r="Q445" s="232"/>
      <c r="R445" s="232"/>
      <c r="T445" s="232"/>
      <c r="U445" s="232"/>
      <c r="V445" s="232"/>
      <c r="W445" s="232"/>
      <c r="X445" s="232"/>
      <c r="Y445" s="232"/>
    </row>
    <row r="446" spans="12:25">
      <c r="L446" s="232"/>
      <c r="M446" s="232"/>
      <c r="N446" s="232"/>
      <c r="O446" s="232"/>
      <c r="P446" s="232"/>
      <c r="Q446" s="232"/>
      <c r="R446" s="232"/>
      <c r="T446" s="232"/>
      <c r="U446" s="232"/>
      <c r="V446" s="232"/>
      <c r="W446" s="232"/>
      <c r="X446" s="232"/>
      <c r="Y446" s="232"/>
    </row>
    <row r="447" spans="12:25">
      <c r="L447" s="232"/>
      <c r="M447" s="232"/>
      <c r="N447" s="232"/>
      <c r="O447" s="232"/>
      <c r="P447" s="232"/>
      <c r="Q447" s="232"/>
      <c r="R447" s="232"/>
      <c r="S447" s="232"/>
      <c r="T447" s="232"/>
      <c r="U447" s="232"/>
      <c r="V447" s="232"/>
      <c r="W447" s="232"/>
      <c r="X447" s="232"/>
      <c r="Y447" s="232"/>
    </row>
  </sheetData>
  <sortState ref="S2:S151">
    <sortCondition ref="S1"/>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G578"/>
  <sheetViews>
    <sheetView topLeftCell="A225" workbookViewId="0">
      <selection activeCell="D231" sqref="D231"/>
    </sheetView>
  </sheetViews>
  <sheetFormatPr defaultRowHeight="12.75"/>
  <cols>
    <col min="4" max="4" width="24" customWidth="1"/>
    <col min="6" max="6" width="15.140625" customWidth="1"/>
    <col min="7" max="7" width="16.28515625" customWidth="1"/>
  </cols>
  <sheetData>
    <row r="1" spans="1:7" ht="39" thickBot="1">
      <c r="A1" s="104" t="s">
        <v>539</v>
      </c>
      <c r="B1" s="79" t="s">
        <v>1292</v>
      </c>
      <c r="C1" s="80" t="s">
        <v>944</v>
      </c>
      <c r="D1" s="80" t="s">
        <v>945</v>
      </c>
      <c r="E1" s="61" t="s">
        <v>1054</v>
      </c>
      <c r="F1" s="61" t="s">
        <v>578</v>
      </c>
      <c r="G1" s="61" t="s">
        <v>268</v>
      </c>
    </row>
    <row r="2" spans="1:7" ht="51">
      <c r="A2" s="89" t="s">
        <v>1639</v>
      </c>
      <c r="B2" s="55" t="s">
        <v>241</v>
      </c>
      <c r="C2" s="107" t="s">
        <v>242</v>
      </c>
      <c r="D2" s="107" t="s">
        <v>1153</v>
      </c>
      <c r="E2" s="73">
        <v>1976</v>
      </c>
      <c r="F2" s="69"/>
      <c r="G2" s="77">
        <v>1995</v>
      </c>
    </row>
    <row r="3" spans="1:7" ht="51">
      <c r="A3" s="65" t="s">
        <v>1639</v>
      </c>
      <c r="B3" s="3" t="s">
        <v>241</v>
      </c>
      <c r="C3" s="49" t="s">
        <v>242</v>
      </c>
      <c r="D3" s="128" t="s">
        <v>244</v>
      </c>
      <c r="E3" s="15">
        <v>1996</v>
      </c>
      <c r="F3" s="32"/>
      <c r="G3" s="43">
        <v>2012</v>
      </c>
    </row>
    <row r="4" spans="1:7" ht="51">
      <c r="A4" s="65" t="s">
        <v>1639</v>
      </c>
      <c r="B4" s="3" t="s">
        <v>32</v>
      </c>
      <c r="C4" s="7" t="s">
        <v>974</v>
      </c>
      <c r="D4" s="45" t="s">
        <v>225</v>
      </c>
      <c r="E4" s="13">
        <v>1933</v>
      </c>
      <c r="F4" s="23">
        <v>12164</v>
      </c>
      <c r="G4" s="23">
        <v>13243</v>
      </c>
    </row>
    <row r="5" spans="1:7" ht="63.75">
      <c r="A5" s="65" t="s">
        <v>1638</v>
      </c>
      <c r="B5" s="3" t="s">
        <v>32</v>
      </c>
      <c r="C5" s="7" t="s">
        <v>974</v>
      </c>
      <c r="D5" s="45" t="s">
        <v>535</v>
      </c>
      <c r="E5" s="13">
        <v>1936</v>
      </c>
      <c r="F5" s="23">
        <v>13243</v>
      </c>
      <c r="G5" s="23">
        <v>14625</v>
      </c>
    </row>
    <row r="6" spans="1:7" ht="63.75">
      <c r="A6" s="65" t="s">
        <v>1638</v>
      </c>
      <c r="B6" s="3" t="s">
        <v>32</v>
      </c>
      <c r="C6" s="7" t="s">
        <v>974</v>
      </c>
      <c r="D6" s="45" t="s">
        <v>536</v>
      </c>
      <c r="E6" s="13">
        <v>1940</v>
      </c>
      <c r="F6" s="23">
        <v>14625</v>
      </c>
      <c r="G6" s="43">
        <v>1941</v>
      </c>
    </row>
    <row r="7" spans="1:7" ht="63.75">
      <c r="A7" s="65" t="s">
        <v>1638</v>
      </c>
      <c r="B7" s="3" t="s">
        <v>32</v>
      </c>
      <c r="C7" s="7" t="s">
        <v>974</v>
      </c>
      <c r="D7" s="7" t="s">
        <v>886</v>
      </c>
      <c r="E7" s="13">
        <v>1941</v>
      </c>
      <c r="F7" s="32">
        <v>15090</v>
      </c>
      <c r="G7" s="32">
        <v>16362</v>
      </c>
    </row>
    <row r="8" spans="1:7" ht="63.75">
      <c r="A8" s="65" t="s">
        <v>1638</v>
      </c>
      <c r="B8" s="3" t="s">
        <v>32</v>
      </c>
      <c r="C8" s="7" t="s">
        <v>974</v>
      </c>
      <c r="D8" s="7" t="s">
        <v>381</v>
      </c>
      <c r="E8" s="13">
        <v>1944</v>
      </c>
      <c r="F8" s="32">
        <v>16362</v>
      </c>
      <c r="G8" s="32">
        <v>19357</v>
      </c>
    </row>
    <row r="9" spans="1:7" ht="63.75">
      <c r="A9" s="65" t="s">
        <v>1638</v>
      </c>
      <c r="B9" s="3" t="s">
        <v>32</v>
      </c>
      <c r="C9" s="7" t="s">
        <v>974</v>
      </c>
      <c r="D9" s="7" t="s">
        <v>577</v>
      </c>
      <c r="E9" s="13">
        <v>1952</v>
      </c>
      <c r="F9" s="32">
        <v>19357</v>
      </c>
      <c r="G9" s="32">
        <v>20816</v>
      </c>
    </row>
    <row r="10" spans="1:7" ht="63.75">
      <c r="A10" s="65" t="s">
        <v>1638</v>
      </c>
      <c r="B10" s="3" t="s">
        <v>32</v>
      </c>
      <c r="C10" s="7" t="s">
        <v>974</v>
      </c>
      <c r="D10" s="7" t="s">
        <v>993</v>
      </c>
      <c r="E10" s="13">
        <v>1956</v>
      </c>
      <c r="F10" s="32">
        <v>20816</v>
      </c>
      <c r="G10" s="32">
        <v>21401</v>
      </c>
    </row>
    <row r="11" spans="1:7" ht="63.75">
      <c r="A11" s="65" t="s">
        <v>1638</v>
      </c>
      <c r="B11" s="3" t="s">
        <v>32</v>
      </c>
      <c r="C11" s="3" t="s">
        <v>974</v>
      </c>
      <c r="D11" s="49" t="s">
        <v>575</v>
      </c>
      <c r="E11" s="15">
        <v>1959</v>
      </c>
      <c r="F11" s="33">
        <v>21637</v>
      </c>
      <c r="G11" s="32">
        <v>26768</v>
      </c>
    </row>
    <row r="12" spans="1:7" ht="63.75">
      <c r="A12" s="65" t="s">
        <v>1638</v>
      </c>
      <c r="B12" s="3" t="s">
        <v>32</v>
      </c>
      <c r="C12" s="49" t="s">
        <v>974</v>
      </c>
      <c r="D12" s="49" t="s">
        <v>1162</v>
      </c>
      <c r="E12" s="15">
        <v>1973</v>
      </c>
      <c r="F12" s="33">
        <v>26768</v>
      </c>
      <c r="G12" s="32">
        <v>27144</v>
      </c>
    </row>
    <row r="13" spans="1:7" ht="63.75">
      <c r="A13" s="65" t="s">
        <v>1638</v>
      </c>
      <c r="B13" s="3" t="s">
        <v>32</v>
      </c>
      <c r="C13" s="49" t="s">
        <v>974</v>
      </c>
      <c r="D13" s="49" t="s">
        <v>1041</v>
      </c>
      <c r="E13" s="15">
        <v>1974</v>
      </c>
      <c r="F13" s="32">
        <v>27257</v>
      </c>
      <c r="G13" s="35">
        <v>27880</v>
      </c>
    </row>
    <row r="14" spans="1:7" ht="89.25">
      <c r="A14" s="30" t="s">
        <v>551</v>
      </c>
      <c r="B14" s="38"/>
      <c r="C14" s="7" t="s">
        <v>974</v>
      </c>
      <c r="D14" s="7" t="s">
        <v>1457</v>
      </c>
      <c r="E14" s="13">
        <v>1948</v>
      </c>
      <c r="F14" s="23">
        <v>17860</v>
      </c>
      <c r="G14" s="23">
        <v>19366</v>
      </c>
    </row>
    <row r="15" spans="1:7" ht="89.25">
      <c r="A15" s="30" t="s">
        <v>551</v>
      </c>
      <c r="B15" s="38"/>
      <c r="C15" s="49" t="s">
        <v>974</v>
      </c>
      <c r="D15" s="49" t="s">
        <v>1165</v>
      </c>
      <c r="E15" s="13">
        <v>1953</v>
      </c>
      <c r="F15" s="33">
        <v>19715</v>
      </c>
      <c r="G15" s="23">
        <v>21646</v>
      </c>
    </row>
    <row r="16" spans="1:7" ht="89.25">
      <c r="A16" s="30" t="s">
        <v>551</v>
      </c>
      <c r="B16" s="38"/>
      <c r="C16" s="49" t="s">
        <v>974</v>
      </c>
      <c r="D16" s="49" t="s">
        <v>576</v>
      </c>
      <c r="E16" s="13">
        <v>1959</v>
      </c>
      <c r="F16" s="33">
        <v>21695</v>
      </c>
      <c r="G16" s="23">
        <v>22482</v>
      </c>
    </row>
    <row r="17" spans="1:7" ht="89.25">
      <c r="A17" s="30" t="s">
        <v>551</v>
      </c>
      <c r="B17" s="38"/>
      <c r="C17" s="7" t="s">
        <v>974</v>
      </c>
      <c r="D17" s="7" t="s">
        <v>866</v>
      </c>
      <c r="E17" s="13">
        <v>1961</v>
      </c>
      <c r="F17" s="32">
        <v>22482</v>
      </c>
      <c r="G17" s="23">
        <v>24187</v>
      </c>
    </row>
    <row r="18" spans="1:7">
      <c r="A18" s="65" t="s">
        <v>1636</v>
      </c>
      <c r="B18" s="3" t="s">
        <v>1294</v>
      </c>
      <c r="C18" s="49" t="s">
        <v>176</v>
      </c>
      <c r="D18" s="49" t="s">
        <v>1215</v>
      </c>
      <c r="E18" s="3">
        <v>1932</v>
      </c>
      <c r="F18" s="4">
        <v>11919</v>
      </c>
      <c r="G18" s="4">
        <v>13235</v>
      </c>
    </row>
    <row r="19" spans="1:7">
      <c r="A19" s="65" t="s">
        <v>1636</v>
      </c>
      <c r="B19" s="3" t="s">
        <v>1294</v>
      </c>
      <c r="C19" s="49" t="s">
        <v>176</v>
      </c>
      <c r="D19" s="49" t="s">
        <v>251</v>
      </c>
      <c r="E19" s="3">
        <v>1936</v>
      </c>
      <c r="F19" s="33">
        <v>13235</v>
      </c>
      <c r="G19" s="32">
        <v>13981</v>
      </c>
    </row>
    <row r="20" spans="1:7">
      <c r="A20" s="65" t="s">
        <v>1636</v>
      </c>
      <c r="B20" s="3" t="s">
        <v>1294</v>
      </c>
      <c r="C20" s="7" t="s">
        <v>176</v>
      </c>
      <c r="D20" s="7" t="s">
        <v>252</v>
      </c>
      <c r="E20" s="13">
        <v>1938</v>
      </c>
      <c r="F20" s="32">
        <v>13981</v>
      </c>
      <c r="G20" s="32">
        <v>16298</v>
      </c>
    </row>
    <row r="21" spans="1:7" ht="38.25">
      <c r="A21" s="65" t="s">
        <v>1636</v>
      </c>
      <c r="B21" s="3" t="s">
        <v>1294</v>
      </c>
      <c r="C21" s="7" t="s">
        <v>176</v>
      </c>
      <c r="D21" s="7" t="s">
        <v>206</v>
      </c>
      <c r="E21" s="13">
        <v>1944</v>
      </c>
      <c r="F21" s="32">
        <v>16298</v>
      </c>
      <c r="G21" s="48">
        <v>16938</v>
      </c>
    </row>
    <row r="22" spans="1:7" ht="25.5">
      <c r="A22" s="65" t="s">
        <v>1636</v>
      </c>
      <c r="B22" s="3"/>
      <c r="C22" s="7" t="s">
        <v>176</v>
      </c>
      <c r="D22" s="7" t="s">
        <v>170</v>
      </c>
      <c r="E22" s="13">
        <v>1946</v>
      </c>
      <c r="F22" s="48">
        <v>16938</v>
      </c>
      <c r="G22" s="32">
        <v>17257</v>
      </c>
    </row>
    <row r="23" spans="1:7">
      <c r="A23" s="65" t="s">
        <v>1636</v>
      </c>
      <c r="B23" s="3" t="s">
        <v>1294</v>
      </c>
      <c r="C23" s="7" t="s">
        <v>176</v>
      </c>
      <c r="D23" s="7" t="s">
        <v>37</v>
      </c>
      <c r="E23" s="13">
        <v>1947</v>
      </c>
      <c r="F23" s="32">
        <v>17280</v>
      </c>
      <c r="G23" s="32">
        <v>18312</v>
      </c>
    </row>
    <row r="24" spans="1:7">
      <c r="A24" s="65" t="s">
        <v>1636</v>
      </c>
      <c r="B24" s="3" t="s">
        <v>1294</v>
      </c>
      <c r="C24" s="10" t="s">
        <v>176</v>
      </c>
      <c r="D24" s="10" t="s">
        <v>583</v>
      </c>
      <c r="E24" s="14">
        <v>1950</v>
      </c>
      <c r="F24" s="32">
        <v>18333</v>
      </c>
      <c r="G24" s="32">
        <v>19816</v>
      </c>
    </row>
    <row r="25" spans="1:7" ht="25.5">
      <c r="A25" s="65" t="s">
        <v>1636</v>
      </c>
      <c r="B25" s="3" t="s">
        <v>1294</v>
      </c>
      <c r="C25" s="10" t="s">
        <v>176</v>
      </c>
      <c r="D25" s="52" t="s">
        <v>662</v>
      </c>
      <c r="E25" s="13">
        <v>1954</v>
      </c>
      <c r="F25" s="32">
        <v>19816</v>
      </c>
      <c r="G25" s="32">
        <v>21577</v>
      </c>
    </row>
    <row r="26" spans="1:7">
      <c r="A26" s="65" t="s">
        <v>1636</v>
      </c>
      <c r="B26" s="3" t="s">
        <v>1294</v>
      </c>
      <c r="C26" s="7" t="s">
        <v>176</v>
      </c>
      <c r="D26" s="7" t="s">
        <v>38</v>
      </c>
      <c r="E26" s="13">
        <v>1959</v>
      </c>
      <c r="F26" s="32">
        <v>21577</v>
      </c>
      <c r="G26" s="32">
        <v>22897</v>
      </c>
    </row>
    <row r="27" spans="1:7" ht="25.5">
      <c r="A27" s="65" t="s">
        <v>1636</v>
      </c>
      <c r="B27" s="3" t="s">
        <v>1294</v>
      </c>
      <c r="C27" s="7" t="s">
        <v>176</v>
      </c>
      <c r="D27" s="130" t="s">
        <v>298</v>
      </c>
      <c r="E27" s="13">
        <v>1962</v>
      </c>
      <c r="F27" s="32">
        <v>23001</v>
      </c>
      <c r="G27" s="32">
        <v>25141</v>
      </c>
    </row>
    <row r="28" spans="1:7" ht="25.5">
      <c r="A28" s="65" t="s">
        <v>1636</v>
      </c>
      <c r="B28" s="3" t="s">
        <v>1294</v>
      </c>
      <c r="C28" s="10" t="s">
        <v>176</v>
      </c>
      <c r="D28" s="9" t="s">
        <v>662</v>
      </c>
      <c r="E28" s="13">
        <v>1968</v>
      </c>
      <c r="F28" s="32">
        <v>25147</v>
      </c>
      <c r="G28" s="32">
        <v>27065</v>
      </c>
    </row>
    <row r="29" spans="1:7">
      <c r="A29" s="65" t="s">
        <v>1636</v>
      </c>
      <c r="B29" s="3" t="s">
        <v>1294</v>
      </c>
      <c r="C29" s="10" t="s">
        <v>176</v>
      </c>
      <c r="D29" s="10" t="s">
        <v>584</v>
      </c>
      <c r="E29" s="14">
        <v>1974</v>
      </c>
      <c r="F29" s="32">
        <v>27081</v>
      </c>
      <c r="G29" s="32">
        <v>27144</v>
      </c>
    </row>
    <row r="30" spans="1:7" ht="25.5">
      <c r="A30" s="65" t="s">
        <v>1636</v>
      </c>
      <c r="B30" s="3" t="s">
        <v>1294</v>
      </c>
      <c r="C30" s="49" t="s">
        <v>176</v>
      </c>
      <c r="D30" s="49" t="s">
        <v>683</v>
      </c>
      <c r="E30" s="15">
        <v>1974</v>
      </c>
      <c r="F30" s="33">
        <v>27302</v>
      </c>
      <c r="G30" s="33">
        <v>28025</v>
      </c>
    </row>
    <row r="31" spans="1:7">
      <c r="A31" s="65" t="s">
        <v>1636</v>
      </c>
      <c r="B31" s="3" t="s">
        <v>1294</v>
      </c>
      <c r="C31" s="49" t="s">
        <v>176</v>
      </c>
      <c r="D31" s="49" t="s">
        <v>487</v>
      </c>
      <c r="E31" s="13">
        <v>1976</v>
      </c>
      <c r="F31" s="32">
        <v>28026</v>
      </c>
      <c r="G31" s="33">
        <v>28905</v>
      </c>
    </row>
    <row r="32" spans="1:7" ht="25.5">
      <c r="A32" s="65" t="s">
        <v>1636</v>
      </c>
      <c r="B32" s="3" t="s">
        <v>1294</v>
      </c>
      <c r="C32" s="49" t="s">
        <v>176</v>
      </c>
      <c r="D32" s="49" t="s">
        <v>1377</v>
      </c>
      <c r="E32" s="13">
        <v>1979</v>
      </c>
      <c r="F32" s="32">
        <v>28905</v>
      </c>
      <c r="G32" s="33">
        <v>29584</v>
      </c>
    </row>
    <row r="33" spans="1:7" ht="25.5">
      <c r="A33" s="65" t="s">
        <v>1636</v>
      </c>
      <c r="B33" s="3" t="s">
        <v>1294</v>
      </c>
      <c r="C33" s="49" t="s">
        <v>176</v>
      </c>
      <c r="D33" s="49" t="s">
        <v>1378</v>
      </c>
      <c r="E33" s="13">
        <v>1981</v>
      </c>
      <c r="F33" s="32">
        <v>29706</v>
      </c>
      <c r="G33" s="33">
        <v>30159</v>
      </c>
    </row>
    <row r="34" spans="1:7">
      <c r="A34" s="65" t="s">
        <v>1636</v>
      </c>
      <c r="B34" s="3" t="s">
        <v>1294</v>
      </c>
      <c r="C34" s="49" t="s">
        <v>176</v>
      </c>
      <c r="D34" s="49" t="s">
        <v>1247</v>
      </c>
      <c r="E34" s="13">
        <v>1982</v>
      </c>
      <c r="F34" s="32">
        <v>30209</v>
      </c>
      <c r="G34" s="33">
        <v>30508</v>
      </c>
    </row>
    <row r="35" spans="1:7">
      <c r="A35" s="65" t="s">
        <v>1636</v>
      </c>
      <c r="B35" s="3" t="s">
        <v>1294</v>
      </c>
      <c r="C35" s="49" t="s">
        <v>176</v>
      </c>
      <c r="D35" s="49" t="s">
        <v>1371</v>
      </c>
      <c r="E35" s="13">
        <v>1983</v>
      </c>
      <c r="F35" s="32">
        <v>30508</v>
      </c>
      <c r="G35" s="33">
        <v>31397</v>
      </c>
    </row>
    <row r="36" spans="1:7">
      <c r="A36" s="65" t="s">
        <v>1636</v>
      </c>
      <c r="B36" s="3" t="s">
        <v>1294</v>
      </c>
      <c r="C36" s="49" t="s">
        <v>176</v>
      </c>
      <c r="D36" s="49" t="s">
        <v>1248</v>
      </c>
      <c r="E36" s="13">
        <v>1985</v>
      </c>
      <c r="F36" s="32">
        <v>31397</v>
      </c>
      <c r="G36" s="33">
        <v>33000</v>
      </c>
    </row>
    <row r="37" spans="1:7">
      <c r="A37" s="65" t="s">
        <v>1636</v>
      </c>
      <c r="B37" s="3" t="s">
        <v>1294</v>
      </c>
      <c r="C37" s="49" t="s">
        <v>176</v>
      </c>
      <c r="D37" s="49" t="s">
        <v>1371</v>
      </c>
      <c r="E37" s="13">
        <v>1990</v>
      </c>
      <c r="F37" s="32">
        <v>33000</v>
      </c>
      <c r="G37" s="33">
        <v>35014</v>
      </c>
    </row>
    <row r="38" spans="1:7" ht="25.5">
      <c r="A38" s="65" t="s">
        <v>1636</v>
      </c>
      <c r="B38" s="3" t="s">
        <v>1294</v>
      </c>
      <c r="C38" s="49" t="s">
        <v>176</v>
      </c>
      <c r="D38" s="49" t="s">
        <v>1053</v>
      </c>
      <c r="E38" s="25">
        <v>1995</v>
      </c>
      <c r="F38" s="33">
        <v>35021</v>
      </c>
      <c r="G38" s="33">
        <v>37294</v>
      </c>
    </row>
    <row r="39" spans="1:7" ht="25.5">
      <c r="A39" s="65" t="s">
        <v>1636</v>
      </c>
      <c r="B39" s="3" t="s">
        <v>1294</v>
      </c>
      <c r="C39" s="49" t="s">
        <v>176</v>
      </c>
      <c r="D39" s="62" t="s">
        <v>914</v>
      </c>
      <c r="E39" s="15">
        <v>2002</v>
      </c>
      <c r="F39" s="33">
        <v>37376</v>
      </c>
      <c r="G39" s="33">
        <v>38446</v>
      </c>
    </row>
    <row r="40" spans="1:7" ht="25.5">
      <c r="A40" s="65" t="s">
        <v>1636</v>
      </c>
      <c r="B40" s="3" t="s">
        <v>1294</v>
      </c>
      <c r="C40" s="49" t="s">
        <v>176</v>
      </c>
      <c r="D40" s="62" t="s">
        <v>1319</v>
      </c>
      <c r="E40" s="15">
        <v>2002</v>
      </c>
      <c r="F40" s="33">
        <v>37295</v>
      </c>
      <c r="G40" s="33" t="s">
        <v>1320</v>
      </c>
    </row>
    <row r="41" spans="1:7" ht="25.5">
      <c r="A41" s="65" t="s">
        <v>1636</v>
      </c>
      <c r="B41" s="3" t="s">
        <v>1294</v>
      </c>
      <c r="C41" s="49" t="s">
        <v>176</v>
      </c>
      <c r="D41" s="62" t="s">
        <v>200</v>
      </c>
      <c r="E41" s="15">
        <v>2005</v>
      </c>
      <c r="F41" s="33">
        <v>38442</v>
      </c>
      <c r="G41" s="33">
        <v>40039</v>
      </c>
    </row>
    <row r="42" spans="1:7">
      <c r="A42" s="65" t="s">
        <v>1636</v>
      </c>
      <c r="B42" s="3" t="s">
        <v>1294</v>
      </c>
      <c r="C42" s="49" t="s">
        <v>176</v>
      </c>
      <c r="D42" s="62" t="s">
        <v>1643</v>
      </c>
      <c r="E42" s="15">
        <v>2009</v>
      </c>
      <c r="F42" s="33">
        <v>40039</v>
      </c>
      <c r="G42" s="33">
        <v>40136</v>
      </c>
    </row>
    <row r="43" spans="1:7">
      <c r="A43" s="65" t="s">
        <v>1636</v>
      </c>
      <c r="B43" s="3" t="s">
        <v>1294</v>
      </c>
      <c r="C43" s="49" t="s">
        <v>176</v>
      </c>
      <c r="D43" s="45" t="s">
        <v>1641</v>
      </c>
      <c r="E43" s="15">
        <v>2009</v>
      </c>
      <c r="F43" s="33">
        <v>40136</v>
      </c>
      <c r="G43" s="33">
        <v>40715</v>
      </c>
    </row>
    <row r="44" spans="1:7" ht="38.25">
      <c r="A44" s="30" t="s">
        <v>545</v>
      </c>
      <c r="B44" s="38"/>
      <c r="C44" s="7" t="s">
        <v>176</v>
      </c>
      <c r="D44" s="7" t="s">
        <v>1477</v>
      </c>
      <c r="E44" s="13">
        <v>1936</v>
      </c>
      <c r="F44" s="32"/>
      <c r="G44" s="23">
        <v>13235</v>
      </c>
    </row>
    <row r="45" spans="1:7" ht="38.25">
      <c r="A45" s="30" t="s">
        <v>545</v>
      </c>
      <c r="B45" s="38"/>
      <c r="C45" s="7" t="s">
        <v>176</v>
      </c>
      <c r="D45" s="7" t="s">
        <v>252</v>
      </c>
      <c r="E45" s="13">
        <v>1938</v>
      </c>
      <c r="F45" s="32"/>
      <c r="G45" s="23">
        <v>13981</v>
      </c>
    </row>
    <row r="46" spans="1:7" ht="38.25">
      <c r="A46" s="30" t="s">
        <v>545</v>
      </c>
      <c r="B46" s="38"/>
      <c r="C46" s="7" t="s">
        <v>176</v>
      </c>
      <c r="D46" s="7" t="s">
        <v>1398</v>
      </c>
      <c r="E46" s="13">
        <v>1949</v>
      </c>
      <c r="F46" s="32">
        <v>18183</v>
      </c>
      <c r="G46" s="23">
        <v>25141</v>
      </c>
    </row>
    <row r="47" spans="1:7" ht="38.25">
      <c r="A47" s="30" t="s">
        <v>545</v>
      </c>
      <c r="B47" s="38"/>
      <c r="C47" s="7" t="s">
        <v>176</v>
      </c>
      <c r="D47" s="7" t="s">
        <v>1399</v>
      </c>
      <c r="E47" s="13">
        <v>1968</v>
      </c>
      <c r="F47" s="32">
        <v>25172</v>
      </c>
      <c r="G47" s="13" t="s">
        <v>544</v>
      </c>
    </row>
    <row r="48" spans="1:7" ht="25.5">
      <c r="A48" s="65" t="s">
        <v>1636</v>
      </c>
      <c r="B48" s="3" t="s">
        <v>1293</v>
      </c>
      <c r="C48" s="49" t="s">
        <v>177</v>
      </c>
      <c r="D48" s="49" t="s">
        <v>731</v>
      </c>
      <c r="E48" s="15">
        <v>1934</v>
      </c>
      <c r="F48" s="34">
        <v>12700</v>
      </c>
      <c r="G48" s="34">
        <v>12878</v>
      </c>
    </row>
    <row r="49" spans="1:7">
      <c r="A49" s="65" t="s">
        <v>1636</v>
      </c>
      <c r="B49" s="3" t="s">
        <v>1293</v>
      </c>
      <c r="C49" s="49" t="s">
        <v>177</v>
      </c>
      <c r="D49" s="49" t="s">
        <v>47</v>
      </c>
      <c r="E49" s="15">
        <v>1935</v>
      </c>
      <c r="F49" s="34">
        <v>12968</v>
      </c>
      <c r="G49" s="33">
        <v>14881</v>
      </c>
    </row>
    <row r="50" spans="1:7" ht="25.5">
      <c r="A50" s="65" t="s">
        <v>1636</v>
      </c>
      <c r="B50" s="3" t="s">
        <v>1293</v>
      </c>
      <c r="C50" s="49" t="s">
        <v>177</v>
      </c>
      <c r="D50" s="49" t="s">
        <v>732</v>
      </c>
      <c r="E50" s="15">
        <v>1940</v>
      </c>
      <c r="F50" s="34">
        <v>14891</v>
      </c>
      <c r="G50" s="34">
        <v>16354</v>
      </c>
    </row>
    <row r="51" spans="1:7">
      <c r="A51" s="65" t="s">
        <v>1636</v>
      </c>
      <c r="B51" s="3" t="s">
        <v>1293</v>
      </c>
      <c r="C51" s="7" t="s">
        <v>177</v>
      </c>
      <c r="D51" s="7" t="s">
        <v>43</v>
      </c>
      <c r="E51" s="13">
        <v>1944</v>
      </c>
      <c r="F51" s="34">
        <v>16354</v>
      </c>
      <c r="G51" s="32">
        <v>18414</v>
      </c>
    </row>
    <row r="52" spans="1:7" ht="25.5">
      <c r="A52" s="65" t="s">
        <v>1636</v>
      </c>
      <c r="B52" s="3" t="s">
        <v>1293</v>
      </c>
      <c r="C52" s="7" t="s">
        <v>177</v>
      </c>
      <c r="D52" s="7" t="s">
        <v>42</v>
      </c>
      <c r="E52" s="13">
        <v>1950</v>
      </c>
      <c r="F52" s="32">
        <v>18431</v>
      </c>
      <c r="G52" s="32">
        <v>19884</v>
      </c>
    </row>
    <row r="53" spans="1:7">
      <c r="A53" s="65" t="s">
        <v>1636</v>
      </c>
      <c r="B53" s="3" t="s">
        <v>1293</v>
      </c>
      <c r="C53" s="7" t="s">
        <v>177</v>
      </c>
      <c r="D53" s="7" t="s">
        <v>44</v>
      </c>
      <c r="E53" s="13">
        <v>1954</v>
      </c>
      <c r="F53" s="32">
        <v>19884</v>
      </c>
      <c r="G53" s="32">
        <v>25120</v>
      </c>
    </row>
    <row r="54" spans="1:7" ht="25.5">
      <c r="A54" s="65" t="s">
        <v>1636</v>
      </c>
      <c r="B54" s="3" t="s">
        <v>1293</v>
      </c>
      <c r="C54" s="7" t="s">
        <v>177</v>
      </c>
      <c r="D54" s="7" t="s">
        <v>46</v>
      </c>
      <c r="E54" s="13">
        <v>1968</v>
      </c>
      <c r="F54" s="32">
        <v>25120</v>
      </c>
      <c r="G54" s="32">
        <v>26628</v>
      </c>
    </row>
    <row r="55" spans="1:7" ht="25.5">
      <c r="A55" s="65" t="s">
        <v>1636</v>
      </c>
      <c r="B55" s="3" t="s">
        <v>1293</v>
      </c>
      <c r="C55" s="7" t="s">
        <v>177</v>
      </c>
      <c r="D55" s="10" t="s">
        <v>39</v>
      </c>
      <c r="E55" s="13">
        <v>1972</v>
      </c>
      <c r="F55" s="32">
        <v>26628</v>
      </c>
      <c r="G55" s="32">
        <v>27144</v>
      </c>
    </row>
    <row r="56" spans="1:7" ht="25.5">
      <c r="A56" s="65" t="s">
        <v>1636</v>
      </c>
      <c r="B56" s="3" t="s">
        <v>1293</v>
      </c>
      <c r="C56" s="49" t="s">
        <v>177</v>
      </c>
      <c r="D56" s="49" t="s">
        <v>733</v>
      </c>
      <c r="E56" s="15">
        <v>1974</v>
      </c>
      <c r="F56" s="33">
        <v>27302</v>
      </c>
      <c r="G56" s="33">
        <v>27802</v>
      </c>
    </row>
    <row r="57" spans="1:7" ht="38.25">
      <c r="A57" s="65" t="s">
        <v>1636</v>
      </c>
      <c r="B57" s="3" t="s">
        <v>1293</v>
      </c>
      <c r="C57" s="49" t="s">
        <v>177</v>
      </c>
      <c r="D57" s="45" t="s">
        <v>277</v>
      </c>
      <c r="E57" s="13">
        <v>1976</v>
      </c>
      <c r="F57" s="32">
        <v>28026</v>
      </c>
      <c r="G57" s="33">
        <v>28262</v>
      </c>
    </row>
    <row r="58" spans="1:7" ht="25.5">
      <c r="A58" s="65" t="s">
        <v>1636</v>
      </c>
      <c r="B58" s="3" t="s">
        <v>1293</v>
      </c>
      <c r="C58" s="49" t="s">
        <v>177</v>
      </c>
      <c r="D58" s="45" t="s">
        <v>1254</v>
      </c>
      <c r="E58" s="13">
        <v>1977</v>
      </c>
      <c r="F58" s="32">
        <v>28262</v>
      </c>
      <c r="G58" s="33">
        <v>28596</v>
      </c>
    </row>
    <row r="59" spans="1:7" ht="25.5">
      <c r="A59" s="65" t="s">
        <v>1636</v>
      </c>
      <c r="B59" s="3" t="s">
        <v>1293</v>
      </c>
      <c r="C59" s="49" t="s">
        <v>177</v>
      </c>
      <c r="D59" s="45" t="s">
        <v>1255</v>
      </c>
      <c r="E59" s="13">
        <v>1978</v>
      </c>
      <c r="F59" s="32">
        <v>28633</v>
      </c>
      <c r="G59" s="33">
        <v>29265</v>
      </c>
    </row>
    <row r="60" spans="1:7" ht="25.5">
      <c r="A60" s="65" t="s">
        <v>1636</v>
      </c>
      <c r="B60" s="3" t="s">
        <v>1293</v>
      </c>
      <c r="C60" s="49" t="s">
        <v>177</v>
      </c>
      <c r="D60" s="45" t="s">
        <v>1256</v>
      </c>
      <c r="E60" s="13">
        <v>1980</v>
      </c>
      <c r="F60" s="32">
        <v>29265</v>
      </c>
      <c r="G60" s="33">
        <v>30508</v>
      </c>
    </row>
    <row r="61" spans="1:7" ht="25.5">
      <c r="A61" s="65" t="s">
        <v>1636</v>
      </c>
      <c r="B61" s="3" t="s">
        <v>1293</v>
      </c>
      <c r="C61" s="49" t="s">
        <v>177</v>
      </c>
      <c r="D61" s="45" t="s">
        <v>1257</v>
      </c>
      <c r="E61" s="13">
        <v>1983</v>
      </c>
      <c r="F61" s="32">
        <v>30508</v>
      </c>
      <c r="G61" s="33">
        <v>31397</v>
      </c>
    </row>
    <row r="62" spans="1:7" ht="25.5">
      <c r="A62" s="65" t="s">
        <v>1636</v>
      </c>
      <c r="B62" s="3" t="s">
        <v>1293</v>
      </c>
      <c r="C62" s="49" t="s">
        <v>177</v>
      </c>
      <c r="D62" s="45" t="s">
        <v>1258</v>
      </c>
      <c r="E62" s="13">
        <v>1985</v>
      </c>
      <c r="F62" s="32">
        <v>31397</v>
      </c>
      <c r="G62" s="33">
        <v>33457</v>
      </c>
    </row>
    <row r="63" spans="1:7" ht="25.5">
      <c r="A63" s="65" t="s">
        <v>1636</v>
      </c>
      <c r="B63" s="3" t="s">
        <v>1293</v>
      </c>
      <c r="C63" s="49" t="s">
        <v>177</v>
      </c>
      <c r="D63" s="49" t="s">
        <v>1249</v>
      </c>
      <c r="E63" s="13">
        <v>1991</v>
      </c>
      <c r="F63" s="48">
        <v>33457</v>
      </c>
      <c r="G63" s="33">
        <v>34678</v>
      </c>
    </row>
    <row r="64" spans="1:7" ht="25.5">
      <c r="A64" s="65" t="s">
        <v>1636</v>
      </c>
      <c r="B64" s="3" t="s">
        <v>1293</v>
      </c>
      <c r="C64" s="49" t="s">
        <v>177</v>
      </c>
      <c r="D64" s="3" t="s">
        <v>1115</v>
      </c>
      <c r="E64" s="13">
        <v>1995</v>
      </c>
      <c r="F64" s="48">
        <v>35021</v>
      </c>
      <c r="G64" s="33">
        <v>35761</v>
      </c>
    </row>
    <row r="65" spans="1:7">
      <c r="A65" s="65" t="s">
        <v>1636</v>
      </c>
      <c r="B65" s="3" t="s">
        <v>1293</v>
      </c>
      <c r="C65" s="49" t="s">
        <v>177</v>
      </c>
      <c r="D65" s="49" t="s">
        <v>1055</v>
      </c>
      <c r="E65" s="15">
        <v>1998</v>
      </c>
      <c r="F65" s="33">
        <v>35800</v>
      </c>
      <c r="G65" s="33">
        <v>37147</v>
      </c>
    </row>
    <row r="66" spans="1:7" ht="25.5">
      <c r="A66" s="65" t="s">
        <v>1636</v>
      </c>
      <c r="B66" s="3" t="s">
        <v>1293</v>
      </c>
      <c r="C66" s="49" t="s">
        <v>177</v>
      </c>
      <c r="D66" s="45" t="s">
        <v>1257</v>
      </c>
      <c r="E66" s="15">
        <v>2001</v>
      </c>
      <c r="F66" s="33">
        <v>37148</v>
      </c>
      <c r="G66" s="33">
        <v>37375</v>
      </c>
    </row>
    <row r="67" spans="1:7">
      <c r="A67" s="65" t="s">
        <v>1636</v>
      </c>
      <c r="B67" s="3" t="s">
        <v>1293</v>
      </c>
      <c r="C67" s="49" t="s">
        <v>177</v>
      </c>
      <c r="D67" s="49" t="s">
        <v>1385</v>
      </c>
      <c r="E67" s="15">
        <v>2002</v>
      </c>
      <c r="F67" s="33">
        <v>37377</v>
      </c>
      <c r="G67" s="33">
        <v>38447</v>
      </c>
    </row>
    <row r="68" spans="1:7">
      <c r="A68" s="65" t="s">
        <v>1636</v>
      </c>
      <c r="B68" s="3" t="s">
        <v>1293</v>
      </c>
      <c r="C68" s="49" t="s">
        <v>177</v>
      </c>
      <c r="D68" s="49" t="s">
        <v>1383</v>
      </c>
      <c r="E68" s="15">
        <v>2005</v>
      </c>
      <c r="F68" s="33">
        <v>38442</v>
      </c>
      <c r="G68" s="34">
        <v>40715</v>
      </c>
    </row>
    <row r="69" spans="1:7" ht="38.25">
      <c r="A69" s="30" t="s">
        <v>545</v>
      </c>
      <c r="B69" s="38"/>
      <c r="C69" s="7" t="s">
        <v>177</v>
      </c>
      <c r="D69" s="7" t="s">
        <v>901</v>
      </c>
      <c r="E69" s="13">
        <v>1935</v>
      </c>
      <c r="F69" s="32">
        <v>12792</v>
      </c>
      <c r="G69" s="13"/>
    </row>
    <row r="70" spans="1:7" ht="38.25">
      <c r="A70" s="30" t="s">
        <v>545</v>
      </c>
      <c r="B70" s="38"/>
      <c r="C70" s="7" t="s">
        <v>177</v>
      </c>
      <c r="D70" s="7" t="s">
        <v>900</v>
      </c>
      <c r="E70" s="13">
        <v>1935</v>
      </c>
      <c r="F70" s="32">
        <v>12792</v>
      </c>
      <c r="G70" s="13"/>
    </row>
    <row r="71" spans="1:7" ht="38.25">
      <c r="A71" s="30" t="s">
        <v>545</v>
      </c>
      <c r="B71" s="38"/>
      <c r="C71" s="7" t="s">
        <v>177</v>
      </c>
      <c r="D71" s="7" t="s">
        <v>1400</v>
      </c>
      <c r="E71" s="13">
        <v>1945</v>
      </c>
      <c r="F71" s="32">
        <v>16678</v>
      </c>
      <c r="G71" s="23">
        <v>18414</v>
      </c>
    </row>
    <row r="72" spans="1:7" ht="38.25">
      <c r="A72" s="30" t="s">
        <v>545</v>
      </c>
      <c r="B72" s="38"/>
      <c r="C72" s="7" t="s">
        <v>177</v>
      </c>
      <c r="D72" s="7" t="s">
        <v>1630</v>
      </c>
      <c r="E72" s="13">
        <v>1969</v>
      </c>
      <c r="F72" s="32">
        <v>25392</v>
      </c>
      <c r="G72" s="23">
        <v>26029</v>
      </c>
    </row>
    <row r="73" spans="1:7" ht="38.25">
      <c r="A73" s="30" t="s">
        <v>545</v>
      </c>
      <c r="B73" s="38"/>
      <c r="C73" s="7" t="s">
        <v>177</v>
      </c>
      <c r="D73" s="7" t="s">
        <v>1401</v>
      </c>
      <c r="E73" s="13">
        <v>1971</v>
      </c>
      <c r="F73" s="32">
        <v>26164</v>
      </c>
      <c r="G73" s="13" t="s">
        <v>544</v>
      </c>
    </row>
    <row r="74" spans="1:7">
      <c r="A74" s="65" t="s">
        <v>1636</v>
      </c>
      <c r="B74" s="3" t="s">
        <v>1293</v>
      </c>
      <c r="C74" s="49" t="s">
        <v>946</v>
      </c>
      <c r="D74" s="49" t="s">
        <v>804</v>
      </c>
      <c r="E74" s="15">
        <v>1934</v>
      </c>
      <c r="F74" s="33">
        <v>12452</v>
      </c>
      <c r="G74" s="33">
        <v>14231</v>
      </c>
    </row>
    <row r="75" spans="1:7">
      <c r="A75" s="65" t="s">
        <v>1636</v>
      </c>
      <c r="B75" s="3" t="s">
        <v>1293</v>
      </c>
      <c r="C75" s="7" t="s">
        <v>946</v>
      </c>
      <c r="D75" s="49" t="s">
        <v>570</v>
      </c>
      <c r="E75" s="15">
        <v>1939</v>
      </c>
      <c r="F75" s="33">
        <v>14271</v>
      </c>
      <c r="G75" s="34">
        <v>16354</v>
      </c>
    </row>
    <row r="76" spans="1:7" ht="25.5">
      <c r="A76" s="65" t="s">
        <v>1636</v>
      </c>
      <c r="B76" s="3" t="s">
        <v>1293</v>
      </c>
      <c r="C76" s="7" t="s">
        <v>946</v>
      </c>
      <c r="D76" s="49" t="s">
        <v>498</v>
      </c>
      <c r="E76" s="15">
        <v>1944</v>
      </c>
      <c r="F76" s="34">
        <v>16354</v>
      </c>
      <c r="G76" s="33">
        <v>17223</v>
      </c>
    </row>
    <row r="77" spans="1:7">
      <c r="A77" s="65" t="s">
        <v>1636</v>
      </c>
      <c r="B77" s="3" t="s">
        <v>1293</v>
      </c>
      <c r="C77" s="7" t="s">
        <v>946</v>
      </c>
      <c r="D77" s="7" t="s">
        <v>1445</v>
      </c>
      <c r="E77" s="13">
        <v>1947</v>
      </c>
      <c r="F77" s="32">
        <v>17244</v>
      </c>
      <c r="G77" s="32">
        <v>21003</v>
      </c>
    </row>
    <row r="78" spans="1:7" ht="25.5">
      <c r="A78" s="65" t="s">
        <v>1636</v>
      </c>
      <c r="B78" s="3" t="s">
        <v>1293</v>
      </c>
      <c r="C78" s="7" t="s">
        <v>946</v>
      </c>
      <c r="D78" s="7" t="s">
        <v>1555</v>
      </c>
      <c r="E78" s="13">
        <v>1957</v>
      </c>
      <c r="F78" s="32">
        <v>21003</v>
      </c>
      <c r="G78" s="32">
        <v>22557</v>
      </c>
    </row>
    <row r="79" spans="1:7" ht="25.5">
      <c r="A79" s="65" t="s">
        <v>1636</v>
      </c>
      <c r="B79" s="3" t="s">
        <v>1293</v>
      </c>
      <c r="C79" s="7" t="s">
        <v>946</v>
      </c>
      <c r="D79" s="7" t="s">
        <v>1556</v>
      </c>
      <c r="E79" s="13">
        <v>1962</v>
      </c>
      <c r="F79" s="32">
        <v>22679</v>
      </c>
      <c r="G79" s="32">
        <v>25172</v>
      </c>
    </row>
    <row r="80" spans="1:7" ht="25.5">
      <c r="A80" s="65" t="s">
        <v>1636</v>
      </c>
      <c r="B80" s="3" t="s">
        <v>1293</v>
      </c>
      <c r="C80" s="7" t="s">
        <v>946</v>
      </c>
      <c r="D80" s="7" t="s">
        <v>1557</v>
      </c>
      <c r="E80" s="13">
        <v>1968</v>
      </c>
      <c r="F80" s="32">
        <v>25172</v>
      </c>
      <c r="G80" s="32">
        <v>26384</v>
      </c>
    </row>
    <row r="81" spans="1:7" ht="25.5">
      <c r="A81" s="65" t="s">
        <v>1636</v>
      </c>
      <c r="B81" s="3" t="s">
        <v>1293</v>
      </c>
      <c r="C81" s="7" t="s">
        <v>946</v>
      </c>
      <c r="D81" s="7" t="s">
        <v>1558</v>
      </c>
      <c r="E81" s="13">
        <v>1972</v>
      </c>
      <c r="F81" s="32">
        <v>26407</v>
      </c>
      <c r="G81" s="32">
        <v>26742</v>
      </c>
    </row>
    <row r="82" spans="1:7" ht="25.5">
      <c r="A82" s="65" t="s">
        <v>1636</v>
      </c>
      <c r="B82" s="3" t="s">
        <v>1293</v>
      </c>
      <c r="C82" s="10" t="s">
        <v>946</v>
      </c>
      <c r="D82" s="10" t="s">
        <v>985</v>
      </c>
      <c r="E82" s="14">
        <v>1973</v>
      </c>
      <c r="F82" s="32">
        <v>26742</v>
      </c>
      <c r="G82" s="32">
        <v>27144</v>
      </c>
    </row>
    <row r="83" spans="1:7">
      <c r="A83" s="65" t="s">
        <v>1636</v>
      </c>
      <c r="B83" s="3" t="s">
        <v>1293</v>
      </c>
      <c r="C83" s="10" t="s">
        <v>946</v>
      </c>
      <c r="D83" s="134" t="s">
        <v>1708</v>
      </c>
      <c r="E83" s="14">
        <v>1974</v>
      </c>
      <c r="F83" s="32">
        <v>27144</v>
      </c>
      <c r="G83" s="33">
        <v>27302</v>
      </c>
    </row>
    <row r="84" spans="1:7" ht="25.5">
      <c r="A84" s="65" t="s">
        <v>1636</v>
      </c>
      <c r="B84" s="3" t="s">
        <v>1293</v>
      </c>
      <c r="C84" s="10" t="s">
        <v>946</v>
      </c>
      <c r="D84" s="10" t="s">
        <v>1281</v>
      </c>
      <c r="E84" s="14">
        <v>1974</v>
      </c>
      <c r="F84" s="33">
        <v>27302</v>
      </c>
      <c r="G84" s="32">
        <v>27685</v>
      </c>
    </row>
    <row r="85" spans="1:7" ht="25.5">
      <c r="A85" s="65" t="s">
        <v>1636</v>
      </c>
      <c r="B85" s="3" t="s">
        <v>1293</v>
      </c>
      <c r="C85" s="10" t="s">
        <v>946</v>
      </c>
      <c r="D85" s="10" t="s">
        <v>750</v>
      </c>
      <c r="E85" s="14">
        <v>1975</v>
      </c>
      <c r="F85" s="32">
        <v>27685</v>
      </c>
      <c r="G85" s="33">
        <v>28025</v>
      </c>
    </row>
    <row r="86" spans="1:7" ht="25.5">
      <c r="A86" s="65" t="s">
        <v>1636</v>
      </c>
      <c r="B86" s="3" t="s">
        <v>1293</v>
      </c>
      <c r="C86" s="10" t="s">
        <v>946</v>
      </c>
      <c r="D86" s="10" t="s">
        <v>674</v>
      </c>
      <c r="E86" s="13">
        <v>1976</v>
      </c>
      <c r="F86" s="32">
        <v>28026</v>
      </c>
      <c r="G86" s="33">
        <v>29265</v>
      </c>
    </row>
    <row r="87" spans="1:7" ht="25.5">
      <c r="A87" s="65" t="s">
        <v>1636</v>
      </c>
      <c r="B87" s="3" t="s">
        <v>1293</v>
      </c>
      <c r="C87" s="10" t="s">
        <v>946</v>
      </c>
      <c r="D87" s="10" t="s">
        <v>1451</v>
      </c>
      <c r="E87" s="14">
        <v>1980</v>
      </c>
      <c r="F87" s="33">
        <v>29272</v>
      </c>
      <c r="G87" s="22">
        <v>30301</v>
      </c>
    </row>
    <row r="88" spans="1:7">
      <c r="A88" s="65" t="s">
        <v>1636</v>
      </c>
      <c r="B88" s="3" t="s">
        <v>1293</v>
      </c>
      <c r="C88" s="10" t="s">
        <v>946</v>
      </c>
      <c r="D88" s="10" t="s">
        <v>1720</v>
      </c>
      <c r="E88" s="14">
        <v>1982</v>
      </c>
      <c r="F88" s="22">
        <v>30301</v>
      </c>
      <c r="G88" s="33">
        <v>30508</v>
      </c>
    </row>
    <row r="89" spans="1:7" ht="25.5">
      <c r="A89" s="65" t="s">
        <v>1636</v>
      </c>
      <c r="B89" s="3" t="s">
        <v>1293</v>
      </c>
      <c r="C89" s="10" t="s">
        <v>946</v>
      </c>
      <c r="D89" s="9" t="s">
        <v>462</v>
      </c>
      <c r="E89" s="14">
        <v>1983</v>
      </c>
      <c r="F89" s="33">
        <v>30508</v>
      </c>
      <c r="G89" s="33">
        <v>31397</v>
      </c>
    </row>
    <row r="90" spans="1:7" ht="25.5">
      <c r="A90" s="65" t="s">
        <v>1636</v>
      </c>
      <c r="B90" s="3" t="s">
        <v>1293</v>
      </c>
      <c r="C90" s="10" t="s">
        <v>946</v>
      </c>
      <c r="D90" s="10" t="s">
        <v>1451</v>
      </c>
      <c r="E90" s="14">
        <v>1985</v>
      </c>
      <c r="F90" s="33">
        <v>31397</v>
      </c>
      <c r="G90" s="33">
        <v>35018</v>
      </c>
    </row>
    <row r="91" spans="1:7" ht="25.5">
      <c r="A91" s="65" t="s">
        <v>1636</v>
      </c>
      <c r="B91" s="3" t="s">
        <v>1293</v>
      </c>
      <c r="C91" s="10" t="s">
        <v>946</v>
      </c>
      <c r="D91" s="10" t="s">
        <v>463</v>
      </c>
      <c r="E91" s="14">
        <v>1995</v>
      </c>
      <c r="F91" s="33">
        <v>35019</v>
      </c>
      <c r="G91" s="22">
        <v>36475</v>
      </c>
    </row>
    <row r="92" spans="1:7">
      <c r="A92" s="65" t="s">
        <v>1636</v>
      </c>
      <c r="B92" s="3" t="s">
        <v>1293</v>
      </c>
      <c r="C92" s="10" t="s">
        <v>946</v>
      </c>
      <c r="D92" s="10" t="s">
        <v>1056</v>
      </c>
      <c r="E92" s="14">
        <v>1999</v>
      </c>
      <c r="F92" s="34">
        <v>36476</v>
      </c>
      <c r="G92" s="34">
        <v>37151</v>
      </c>
    </row>
    <row r="93" spans="1:7" ht="25.5">
      <c r="A93" s="65" t="s">
        <v>1636</v>
      </c>
      <c r="B93" s="3" t="s">
        <v>1293</v>
      </c>
      <c r="C93" s="10" t="s">
        <v>946</v>
      </c>
      <c r="D93" s="10" t="s">
        <v>464</v>
      </c>
      <c r="E93" s="14">
        <v>2001</v>
      </c>
      <c r="F93" s="34">
        <v>37213</v>
      </c>
      <c r="G93" s="34">
        <v>37375</v>
      </c>
    </row>
    <row r="94" spans="1:7" ht="25.5">
      <c r="A94" s="65" t="s">
        <v>1636</v>
      </c>
      <c r="B94" s="3" t="s">
        <v>1293</v>
      </c>
      <c r="C94" s="10" t="s">
        <v>946</v>
      </c>
      <c r="D94" s="10" t="s">
        <v>1721</v>
      </c>
      <c r="E94" s="14">
        <v>2002</v>
      </c>
      <c r="F94" s="34">
        <v>37376</v>
      </c>
      <c r="G94" s="34">
        <v>37714</v>
      </c>
    </row>
    <row r="95" spans="1:7">
      <c r="A95" s="65" t="s">
        <v>1636</v>
      </c>
      <c r="B95" s="3" t="s">
        <v>1293</v>
      </c>
      <c r="C95" s="10" t="s">
        <v>946</v>
      </c>
      <c r="D95" s="45" t="s">
        <v>219</v>
      </c>
      <c r="E95" s="14">
        <v>2003</v>
      </c>
      <c r="F95" s="34">
        <v>37715</v>
      </c>
      <c r="G95" s="34">
        <v>38446</v>
      </c>
    </row>
    <row r="96" spans="1:7">
      <c r="A96" s="65" t="s">
        <v>1636</v>
      </c>
      <c r="B96" s="3" t="s">
        <v>1293</v>
      </c>
      <c r="C96" s="10" t="s">
        <v>946</v>
      </c>
      <c r="D96" s="134" t="s">
        <v>1056</v>
      </c>
      <c r="E96" s="14">
        <v>2005</v>
      </c>
      <c r="F96" s="33">
        <v>38442</v>
      </c>
      <c r="G96" s="33">
        <v>40039</v>
      </c>
    </row>
    <row r="97" spans="1:7">
      <c r="A97" s="65" t="s">
        <v>1636</v>
      </c>
      <c r="B97" s="3" t="s">
        <v>1293</v>
      </c>
      <c r="C97" s="10" t="s">
        <v>946</v>
      </c>
      <c r="D97" s="10" t="s">
        <v>1706</v>
      </c>
      <c r="E97" s="14">
        <v>2009</v>
      </c>
      <c r="F97" s="33">
        <v>40039</v>
      </c>
      <c r="G97" s="34">
        <v>40144</v>
      </c>
    </row>
    <row r="98" spans="1:7">
      <c r="A98" s="65" t="s">
        <v>1636</v>
      </c>
      <c r="B98" s="3" t="s">
        <v>1293</v>
      </c>
      <c r="C98" s="10" t="s">
        <v>946</v>
      </c>
      <c r="D98" s="10" t="s">
        <v>1056</v>
      </c>
      <c r="E98" s="14">
        <v>2009</v>
      </c>
      <c r="F98" s="34">
        <v>40144</v>
      </c>
      <c r="G98" s="34">
        <v>40724</v>
      </c>
    </row>
    <row r="99" spans="1:7" ht="38.25">
      <c r="A99" s="30" t="s">
        <v>545</v>
      </c>
      <c r="B99" s="38"/>
      <c r="C99" s="7" t="s">
        <v>946</v>
      </c>
      <c r="D99" s="7" t="s">
        <v>799</v>
      </c>
      <c r="E99" s="13">
        <v>1937</v>
      </c>
      <c r="F99" s="32"/>
      <c r="G99" s="23">
        <v>13824</v>
      </c>
    </row>
    <row r="100" spans="1:7" ht="38.25">
      <c r="A100" s="30" t="s">
        <v>545</v>
      </c>
      <c r="B100" s="38"/>
      <c r="C100" s="7" t="s">
        <v>946</v>
      </c>
      <c r="D100" s="7" t="s">
        <v>1555</v>
      </c>
      <c r="E100" s="13">
        <v>1938</v>
      </c>
      <c r="F100" s="43">
        <v>1938</v>
      </c>
      <c r="G100" s="13"/>
    </row>
    <row r="101" spans="1:7" ht="38.25">
      <c r="A101" s="30" t="s">
        <v>545</v>
      </c>
      <c r="B101" s="38"/>
      <c r="C101" s="7" t="s">
        <v>946</v>
      </c>
      <c r="D101" s="7" t="s">
        <v>1403</v>
      </c>
      <c r="E101" s="13">
        <v>1944</v>
      </c>
      <c r="F101" s="32">
        <v>16434</v>
      </c>
      <c r="G101" s="23">
        <v>17994</v>
      </c>
    </row>
    <row r="102" spans="1:7" ht="38.25">
      <c r="A102" s="30" t="s">
        <v>545</v>
      </c>
      <c r="B102" s="38"/>
      <c r="C102" s="7" t="s">
        <v>946</v>
      </c>
      <c r="D102" s="7" t="s">
        <v>1556</v>
      </c>
      <c r="E102" s="13">
        <v>1944</v>
      </c>
      <c r="F102" s="43"/>
      <c r="G102" s="23">
        <v>16377</v>
      </c>
    </row>
    <row r="103" spans="1:7" ht="38.25">
      <c r="A103" s="30" t="s">
        <v>545</v>
      </c>
      <c r="B103" s="38"/>
      <c r="C103" s="7" t="s">
        <v>946</v>
      </c>
      <c r="D103" s="7" t="s">
        <v>1137</v>
      </c>
      <c r="E103" s="13">
        <v>1949</v>
      </c>
      <c r="F103" s="32">
        <v>17994</v>
      </c>
      <c r="G103" s="23">
        <v>21007</v>
      </c>
    </row>
    <row r="104" spans="1:7" ht="38.25">
      <c r="A104" s="30" t="s">
        <v>545</v>
      </c>
      <c r="B104" s="38"/>
      <c r="C104" s="7" t="s">
        <v>946</v>
      </c>
      <c r="D104" s="7" t="s">
        <v>1402</v>
      </c>
      <c r="E104" s="13">
        <v>1957</v>
      </c>
      <c r="F104" s="32">
        <v>21032</v>
      </c>
      <c r="G104" s="23">
        <v>22537</v>
      </c>
    </row>
    <row r="105" spans="1:7" ht="38.25">
      <c r="A105" s="30" t="s">
        <v>545</v>
      </c>
      <c r="B105" s="38"/>
      <c r="C105" s="7" t="s">
        <v>946</v>
      </c>
      <c r="D105" s="7" t="s">
        <v>1556</v>
      </c>
      <c r="E105" s="13">
        <v>1961</v>
      </c>
      <c r="F105" s="32">
        <v>22537</v>
      </c>
      <c r="G105" s="23">
        <v>22679</v>
      </c>
    </row>
    <row r="106" spans="1:7" ht="38.25">
      <c r="A106" s="30" t="s">
        <v>234</v>
      </c>
      <c r="B106" s="38"/>
      <c r="C106" s="7" t="s">
        <v>946</v>
      </c>
      <c r="D106" s="7" t="s">
        <v>803</v>
      </c>
      <c r="E106" s="13">
        <v>1992</v>
      </c>
      <c r="F106" s="32">
        <v>33967</v>
      </c>
      <c r="G106" s="23">
        <v>34235</v>
      </c>
    </row>
    <row r="107" spans="1:7" ht="38.25">
      <c r="A107" s="30" t="s">
        <v>234</v>
      </c>
      <c r="B107" s="38"/>
      <c r="C107" s="7" t="s">
        <v>946</v>
      </c>
      <c r="D107" s="7" t="s">
        <v>1261</v>
      </c>
      <c r="E107" s="13">
        <v>1994</v>
      </c>
      <c r="F107" s="32">
        <v>34440</v>
      </c>
      <c r="G107" s="13"/>
    </row>
    <row r="108" spans="1:7">
      <c r="A108" s="65" t="s">
        <v>1636</v>
      </c>
      <c r="B108" s="3" t="s">
        <v>1294</v>
      </c>
      <c r="C108" s="10" t="s">
        <v>949</v>
      </c>
      <c r="D108" s="10" t="s">
        <v>449</v>
      </c>
      <c r="E108" s="14">
        <v>1933</v>
      </c>
      <c r="F108" s="34">
        <v>12091</v>
      </c>
      <c r="G108" s="34">
        <v>14945</v>
      </c>
    </row>
    <row r="109" spans="1:7" ht="25.5">
      <c r="A109" s="65" t="s">
        <v>1636</v>
      </c>
      <c r="B109" s="3" t="s">
        <v>1294</v>
      </c>
      <c r="C109" s="10" t="s">
        <v>949</v>
      </c>
      <c r="D109" s="18" t="s">
        <v>447</v>
      </c>
      <c r="E109" s="14">
        <v>1941</v>
      </c>
      <c r="F109" s="34">
        <v>15040</v>
      </c>
      <c r="G109" s="34">
        <v>16371</v>
      </c>
    </row>
    <row r="110" spans="1:7">
      <c r="A110" s="65" t="s">
        <v>1636</v>
      </c>
      <c r="B110" s="3" t="s">
        <v>1294</v>
      </c>
      <c r="C110" s="10" t="s">
        <v>949</v>
      </c>
      <c r="D110" s="10" t="s">
        <v>1873</v>
      </c>
      <c r="E110" s="14">
        <v>1944</v>
      </c>
      <c r="F110" s="34">
        <v>16371</v>
      </c>
      <c r="G110" s="34">
        <v>16904</v>
      </c>
    </row>
    <row r="111" spans="1:7">
      <c r="A111" s="65" t="s">
        <v>1636</v>
      </c>
      <c r="B111" s="3" t="s">
        <v>1294</v>
      </c>
      <c r="C111" s="7" t="s">
        <v>949</v>
      </c>
      <c r="D111" s="7" t="s">
        <v>1075</v>
      </c>
      <c r="E111" s="13">
        <v>1946</v>
      </c>
      <c r="F111" s="34">
        <v>16904</v>
      </c>
      <c r="G111" s="32">
        <v>18683</v>
      </c>
    </row>
    <row r="112" spans="1:7">
      <c r="A112" s="65" t="s">
        <v>1636</v>
      </c>
      <c r="B112" s="3" t="s">
        <v>1294</v>
      </c>
      <c r="C112" s="7" t="s">
        <v>949</v>
      </c>
      <c r="D112" s="7" t="s">
        <v>1076</v>
      </c>
      <c r="E112" s="13">
        <v>1951</v>
      </c>
      <c r="F112" s="32">
        <v>18683</v>
      </c>
      <c r="G112" s="32">
        <v>21611</v>
      </c>
    </row>
    <row r="113" spans="1:7">
      <c r="A113" s="65" t="s">
        <v>1636</v>
      </c>
      <c r="B113" s="3" t="s">
        <v>1294</v>
      </c>
      <c r="C113" s="7" t="s">
        <v>949</v>
      </c>
      <c r="D113" s="7" t="s">
        <v>531</v>
      </c>
      <c r="E113" s="13">
        <v>1959</v>
      </c>
      <c r="F113" s="32">
        <v>21611</v>
      </c>
      <c r="G113" s="32">
        <v>23702</v>
      </c>
    </row>
    <row r="114" spans="1:7" ht="25.5">
      <c r="A114" s="65" t="s">
        <v>1636</v>
      </c>
      <c r="B114" s="3" t="s">
        <v>1294</v>
      </c>
      <c r="C114" s="10" t="s">
        <v>949</v>
      </c>
      <c r="D114" s="10" t="s">
        <v>663</v>
      </c>
      <c r="E114" s="14">
        <v>1964</v>
      </c>
      <c r="F114" s="32">
        <v>23702</v>
      </c>
      <c r="G114" s="32" t="s">
        <v>319</v>
      </c>
    </row>
    <row r="115" spans="1:7" ht="25.5">
      <c r="A115" s="65" t="s">
        <v>1636</v>
      </c>
      <c r="B115" s="3" t="s">
        <v>1294</v>
      </c>
      <c r="C115" s="10" t="s">
        <v>949</v>
      </c>
      <c r="D115" s="10" t="s">
        <v>1073</v>
      </c>
      <c r="E115" s="14">
        <v>1968</v>
      </c>
      <c r="F115" s="32">
        <v>25155</v>
      </c>
      <c r="G115" s="32">
        <v>25896</v>
      </c>
    </row>
    <row r="116" spans="1:7">
      <c r="A116" s="65" t="s">
        <v>1636</v>
      </c>
      <c r="B116" s="3" t="s">
        <v>1294</v>
      </c>
      <c r="C116" s="10" t="s">
        <v>949</v>
      </c>
      <c r="D116" s="10" t="s">
        <v>530</v>
      </c>
      <c r="E116" s="14">
        <v>1970</v>
      </c>
      <c r="F116" s="32">
        <v>25918</v>
      </c>
      <c r="G116" s="32">
        <v>27144</v>
      </c>
    </row>
    <row r="117" spans="1:7">
      <c r="A117" s="65" t="s">
        <v>1636</v>
      </c>
      <c r="B117" s="3" t="s">
        <v>1294</v>
      </c>
      <c r="C117" s="49" t="s">
        <v>949</v>
      </c>
      <c r="D117" s="49" t="s">
        <v>676</v>
      </c>
      <c r="E117" s="15">
        <v>1974</v>
      </c>
      <c r="F117" s="33">
        <v>27302</v>
      </c>
      <c r="G117" s="33">
        <v>28025</v>
      </c>
    </row>
    <row r="118" spans="1:7">
      <c r="A118" s="65" t="s">
        <v>1636</v>
      </c>
      <c r="B118" s="3" t="s">
        <v>1294</v>
      </c>
      <c r="C118" s="49" t="s">
        <v>949</v>
      </c>
      <c r="D118" s="49" t="s">
        <v>671</v>
      </c>
      <c r="E118" s="13">
        <v>1976</v>
      </c>
      <c r="F118" s="32">
        <v>28026</v>
      </c>
      <c r="G118" s="33">
        <v>28649</v>
      </c>
    </row>
    <row r="119" spans="1:7" ht="25.5">
      <c r="A119" s="65" t="s">
        <v>1636</v>
      </c>
      <c r="B119" s="3" t="s">
        <v>1294</v>
      </c>
      <c r="C119" s="49" t="s">
        <v>949</v>
      </c>
      <c r="D119" s="49" t="s">
        <v>455</v>
      </c>
      <c r="E119" s="13">
        <v>1978</v>
      </c>
      <c r="F119" s="33">
        <v>28649</v>
      </c>
      <c r="G119" s="33">
        <v>29910</v>
      </c>
    </row>
    <row r="120" spans="1:7">
      <c r="A120" s="65" t="s">
        <v>1636</v>
      </c>
      <c r="B120" s="3" t="s">
        <v>1294</v>
      </c>
      <c r="C120" s="49" t="s">
        <v>949</v>
      </c>
      <c r="D120" s="49" t="s">
        <v>456</v>
      </c>
      <c r="E120" s="13">
        <v>1981</v>
      </c>
      <c r="F120" s="33">
        <v>29910</v>
      </c>
      <c r="G120" s="33">
        <v>30967</v>
      </c>
    </row>
    <row r="121" spans="1:7" ht="25.5">
      <c r="A121" s="65" t="s">
        <v>1636</v>
      </c>
      <c r="B121" s="3" t="s">
        <v>1294</v>
      </c>
      <c r="C121" s="49" t="s">
        <v>949</v>
      </c>
      <c r="D121" s="49" t="s">
        <v>457</v>
      </c>
      <c r="E121" s="13">
        <v>1984</v>
      </c>
      <c r="F121" s="33">
        <v>30967</v>
      </c>
      <c r="G121" s="33">
        <v>32146</v>
      </c>
    </row>
    <row r="122" spans="1:7">
      <c r="A122" s="65" t="s">
        <v>1636</v>
      </c>
      <c r="B122" s="3" t="s">
        <v>1294</v>
      </c>
      <c r="C122" s="49" t="s">
        <v>949</v>
      </c>
      <c r="D122" s="49" t="s">
        <v>458</v>
      </c>
      <c r="E122" s="13">
        <v>1988</v>
      </c>
      <c r="F122" s="33">
        <v>32146</v>
      </c>
      <c r="G122" s="33">
        <v>32944</v>
      </c>
    </row>
    <row r="123" spans="1:7" ht="25.5">
      <c r="A123" s="65" t="s">
        <v>1636</v>
      </c>
      <c r="B123" s="3" t="s">
        <v>1294</v>
      </c>
      <c r="C123" s="49" t="s">
        <v>949</v>
      </c>
      <c r="D123" s="49" t="s">
        <v>806</v>
      </c>
      <c r="E123" s="13">
        <v>1990</v>
      </c>
      <c r="F123" s="32">
        <v>32944</v>
      </c>
      <c r="G123" s="33">
        <v>35019</v>
      </c>
    </row>
    <row r="124" spans="1:7" ht="25.5">
      <c r="A124" s="65" t="s">
        <v>1636</v>
      </c>
      <c r="B124" s="3" t="s">
        <v>1294</v>
      </c>
      <c r="C124" s="49" t="s">
        <v>949</v>
      </c>
      <c r="D124" s="49" t="s">
        <v>1012</v>
      </c>
      <c r="E124" s="13">
        <v>1995</v>
      </c>
      <c r="F124" s="32">
        <v>35019</v>
      </c>
      <c r="G124" s="33">
        <v>36475</v>
      </c>
    </row>
    <row r="125" spans="1:7">
      <c r="A125" s="65" t="s">
        <v>1636</v>
      </c>
      <c r="B125" s="3" t="s">
        <v>1294</v>
      </c>
      <c r="C125" s="49" t="s">
        <v>949</v>
      </c>
      <c r="D125" s="49" t="s">
        <v>469</v>
      </c>
      <c r="E125" s="15">
        <v>1999</v>
      </c>
      <c r="F125" s="33">
        <v>36476</v>
      </c>
      <c r="G125" s="33">
        <v>36873</v>
      </c>
    </row>
    <row r="126" spans="1:7" ht="25.5">
      <c r="A126" s="65" t="s">
        <v>1636</v>
      </c>
      <c r="B126" s="3" t="s">
        <v>1294</v>
      </c>
      <c r="C126" s="49" t="s">
        <v>949</v>
      </c>
      <c r="D126" s="49" t="s">
        <v>1016</v>
      </c>
      <c r="E126" s="15">
        <v>2000</v>
      </c>
      <c r="F126" s="33">
        <v>36874</v>
      </c>
      <c r="G126" s="33">
        <v>37375</v>
      </c>
    </row>
    <row r="127" spans="1:7" ht="25.5">
      <c r="A127" s="65" t="s">
        <v>1636</v>
      </c>
      <c r="B127" s="3" t="s">
        <v>1294</v>
      </c>
      <c r="C127" s="49" t="s">
        <v>949</v>
      </c>
      <c r="D127" s="49" t="s">
        <v>616</v>
      </c>
      <c r="E127" s="15">
        <v>2002</v>
      </c>
      <c r="F127" s="33">
        <v>37372</v>
      </c>
      <c r="G127" s="33">
        <v>38447</v>
      </c>
    </row>
    <row r="128" spans="1:7" ht="25.5">
      <c r="A128" s="65" t="s">
        <v>1636</v>
      </c>
      <c r="B128" s="3" t="s">
        <v>1294</v>
      </c>
      <c r="C128" s="49" t="s">
        <v>949</v>
      </c>
      <c r="D128" s="128" t="s">
        <v>1978</v>
      </c>
      <c r="E128" s="15">
        <v>2005</v>
      </c>
      <c r="F128" s="33">
        <v>38442</v>
      </c>
      <c r="G128" s="33">
        <v>40008</v>
      </c>
    </row>
    <row r="129" spans="1:7" ht="25.5">
      <c r="A129" s="65" t="s">
        <v>1636</v>
      </c>
      <c r="B129" s="3" t="s">
        <v>1294</v>
      </c>
      <c r="C129" s="49" t="s">
        <v>949</v>
      </c>
      <c r="D129" s="49" t="s">
        <v>1786</v>
      </c>
      <c r="E129" s="15">
        <v>2009</v>
      </c>
      <c r="F129" s="33">
        <v>40009</v>
      </c>
      <c r="G129" s="33">
        <v>40143</v>
      </c>
    </row>
    <row r="130" spans="1:7" ht="25.5">
      <c r="A130" s="65" t="s">
        <v>1636</v>
      </c>
      <c r="B130" s="3" t="s">
        <v>1294</v>
      </c>
      <c r="C130" s="49" t="s">
        <v>949</v>
      </c>
      <c r="D130" s="49" t="s">
        <v>979</v>
      </c>
      <c r="E130" s="15">
        <v>2009</v>
      </c>
      <c r="F130" s="33">
        <v>40144</v>
      </c>
      <c r="G130" s="33">
        <v>40724</v>
      </c>
    </row>
    <row r="131" spans="1:7" ht="38.25">
      <c r="A131" s="30" t="s">
        <v>545</v>
      </c>
      <c r="B131" s="38"/>
      <c r="C131" s="7" t="s">
        <v>949</v>
      </c>
      <c r="D131" s="7" t="s">
        <v>887</v>
      </c>
      <c r="E131" s="13">
        <v>1941</v>
      </c>
      <c r="F131" s="32"/>
      <c r="G131" s="23">
        <v>15101</v>
      </c>
    </row>
    <row r="132" spans="1:7" ht="38.25">
      <c r="A132" s="30" t="s">
        <v>545</v>
      </c>
      <c r="B132" s="38"/>
      <c r="C132" s="7" t="s">
        <v>949</v>
      </c>
      <c r="D132" s="7" t="s">
        <v>608</v>
      </c>
      <c r="E132" s="13">
        <v>1946</v>
      </c>
      <c r="F132" s="32"/>
      <c r="G132" s="23">
        <v>17021</v>
      </c>
    </row>
    <row r="133" spans="1:7" ht="38.25">
      <c r="A133" s="30" t="s">
        <v>545</v>
      </c>
      <c r="B133" s="38"/>
      <c r="C133" s="7" t="s">
        <v>949</v>
      </c>
      <c r="D133" s="7" t="s">
        <v>527</v>
      </c>
      <c r="E133" s="13">
        <v>1948</v>
      </c>
      <c r="F133" s="32">
        <v>17603</v>
      </c>
      <c r="G133" s="23">
        <v>17741</v>
      </c>
    </row>
    <row r="134" spans="1:7" ht="38.25">
      <c r="A134" s="30" t="s">
        <v>545</v>
      </c>
      <c r="B134" s="38"/>
      <c r="C134" s="7" t="s">
        <v>949</v>
      </c>
      <c r="D134" s="7" t="s">
        <v>1409</v>
      </c>
      <c r="E134" s="13">
        <v>1948</v>
      </c>
      <c r="F134" s="23">
        <v>17021</v>
      </c>
      <c r="G134" s="23">
        <v>17603</v>
      </c>
    </row>
    <row r="135" spans="1:7" ht="38.25">
      <c r="A135" s="30" t="s">
        <v>545</v>
      </c>
      <c r="B135" s="38"/>
      <c r="C135" s="7" t="s">
        <v>949</v>
      </c>
      <c r="D135" s="7" t="s">
        <v>1558</v>
      </c>
      <c r="E135" s="13">
        <v>1970</v>
      </c>
      <c r="F135" s="32">
        <v>25604</v>
      </c>
      <c r="G135" s="32">
        <v>26059</v>
      </c>
    </row>
    <row r="136" spans="1:7" ht="25.5">
      <c r="A136" s="65" t="s">
        <v>1636</v>
      </c>
      <c r="B136" s="3" t="s">
        <v>1293</v>
      </c>
      <c r="C136" s="49" t="s">
        <v>950</v>
      </c>
      <c r="D136" s="49" t="s">
        <v>1627</v>
      </c>
      <c r="E136" s="15">
        <v>1930</v>
      </c>
      <c r="F136" s="33">
        <v>11295</v>
      </c>
      <c r="G136" s="33">
        <v>12313</v>
      </c>
    </row>
    <row r="137" spans="1:7" ht="25.5">
      <c r="A137" s="65" t="s">
        <v>1636</v>
      </c>
      <c r="B137" s="3" t="s">
        <v>1293</v>
      </c>
      <c r="C137" s="49" t="s">
        <v>950</v>
      </c>
      <c r="D137" s="67" t="s">
        <v>915</v>
      </c>
      <c r="E137" s="15">
        <v>1933</v>
      </c>
      <c r="F137" s="33">
        <v>12313</v>
      </c>
      <c r="G137" s="33">
        <v>12740</v>
      </c>
    </row>
    <row r="138" spans="1:7" ht="25.5">
      <c r="A138" s="65" t="s">
        <v>1636</v>
      </c>
      <c r="B138" s="3" t="s">
        <v>1293</v>
      </c>
      <c r="C138" s="49" t="s">
        <v>950</v>
      </c>
      <c r="D138" s="136" t="s">
        <v>916</v>
      </c>
      <c r="E138" s="15">
        <v>1934</v>
      </c>
      <c r="F138" s="33">
        <v>12740</v>
      </c>
      <c r="G138" s="33">
        <v>13313</v>
      </c>
    </row>
    <row r="139" spans="1:7" ht="25.5">
      <c r="A139" s="65" t="s">
        <v>1636</v>
      </c>
      <c r="B139" s="3" t="s">
        <v>1293</v>
      </c>
      <c r="C139" s="49" t="s">
        <v>950</v>
      </c>
      <c r="D139" s="128" t="s">
        <v>571</v>
      </c>
      <c r="E139" s="15">
        <v>1936</v>
      </c>
      <c r="F139" s="22">
        <v>13321</v>
      </c>
      <c r="G139" s="34">
        <v>16354</v>
      </c>
    </row>
    <row r="140" spans="1:7" ht="25.5">
      <c r="A140" s="65" t="s">
        <v>1636</v>
      </c>
      <c r="B140" s="3" t="s">
        <v>1293</v>
      </c>
      <c r="C140" s="49" t="s">
        <v>950</v>
      </c>
      <c r="D140" s="49" t="s">
        <v>1121</v>
      </c>
      <c r="E140" s="15">
        <v>1944</v>
      </c>
      <c r="F140" s="34">
        <v>16354</v>
      </c>
      <c r="G140" s="33">
        <v>16938</v>
      </c>
    </row>
    <row r="141" spans="1:7" ht="25.5">
      <c r="A141" s="65" t="s">
        <v>1636</v>
      </c>
      <c r="B141" s="3" t="s">
        <v>1293</v>
      </c>
      <c r="C141" s="7" t="s">
        <v>950</v>
      </c>
      <c r="D141" s="7" t="s">
        <v>416</v>
      </c>
      <c r="E141" s="13">
        <v>1946</v>
      </c>
      <c r="F141" s="33">
        <v>16938</v>
      </c>
      <c r="G141" s="32">
        <v>22820</v>
      </c>
    </row>
    <row r="142" spans="1:7" ht="25.5">
      <c r="A142" s="65" t="s">
        <v>1636</v>
      </c>
      <c r="B142" s="3" t="s">
        <v>1293</v>
      </c>
      <c r="C142" s="7" t="s">
        <v>950</v>
      </c>
      <c r="D142" s="7" t="s">
        <v>417</v>
      </c>
      <c r="E142" s="13">
        <v>1962</v>
      </c>
      <c r="F142" s="32">
        <v>22810</v>
      </c>
      <c r="G142" s="32">
        <v>25221</v>
      </c>
    </row>
    <row r="143" spans="1:7" ht="25.5">
      <c r="A143" s="65" t="s">
        <v>1636</v>
      </c>
      <c r="B143" s="3" t="s">
        <v>1293</v>
      </c>
      <c r="C143" s="7" t="s">
        <v>950</v>
      </c>
      <c r="D143" s="7" t="s">
        <v>985</v>
      </c>
      <c r="E143" s="13">
        <v>1969</v>
      </c>
      <c r="F143" s="32">
        <v>25221</v>
      </c>
      <c r="G143" s="32">
        <v>26742</v>
      </c>
    </row>
    <row r="144" spans="1:7" ht="25.5">
      <c r="A144" s="65" t="s">
        <v>1636</v>
      </c>
      <c r="B144" s="3" t="s">
        <v>1293</v>
      </c>
      <c r="C144" s="7" t="s">
        <v>950</v>
      </c>
      <c r="D144" s="10" t="s">
        <v>951</v>
      </c>
      <c r="E144" s="13">
        <v>1973</v>
      </c>
      <c r="F144" s="32">
        <v>26742</v>
      </c>
      <c r="G144" s="32">
        <v>27144</v>
      </c>
    </row>
    <row r="145" spans="1:7" ht="25.5">
      <c r="A145" s="65" t="s">
        <v>1636</v>
      </c>
      <c r="B145" s="3" t="s">
        <v>1293</v>
      </c>
      <c r="C145" s="7" t="s">
        <v>950</v>
      </c>
      <c r="D145" s="10" t="s">
        <v>1449</v>
      </c>
      <c r="E145" s="13">
        <v>1974</v>
      </c>
      <c r="F145" s="32">
        <v>27268</v>
      </c>
      <c r="G145" s="32">
        <v>27685</v>
      </c>
    </row>
    <row r="146" spans="1:7" ht="25.5">
      <c r="A146" s="65" t="s">
        <v>1636</v>
      </c>
      <c r="B146" s="3" t="s">
        <v>1293</v>
      </c>
      <c r="C146" s="7" t="s">
        <v>950</v>
      </c>
      <c r="D146" s="10" t="s">
        <v>1287</v>
      </c>
      <c r="E146" s="13">
        <v>1975</v>
      </c>
      <c r="F146" s="32">
        <v>27685</v>
      </c>
      <c r="G146" s="32">
        <v>29265</v>
      </c>
    </row>
    <row r="147" spans="1:7" ht="25.5">
      <c r="A147" s="65" t="s">
        <v>1636</v>
      </c>
      <c r="B147" s="3" t="s">
        <v>1293</v>
      </c>
      <c r="C147" s="7" t="s">
        <v>950</v>
      </c>
      <c r="D147" s="10" t="s">
        <v>459</v>
      </c>
      <c r="E147" s="13">
        <v>1980</v>
      </c>
      <c r="F147" s="32">
        <v>29265</v>
      </c>
      <c r="G147" s="32">
        <v>33588</v>
      </c>
    </row>
    <row r="148" spans="1:7" ht="25.5">
      <c r="A148" s="65" t="s">
        <v>1636</v>
      </c>
      <c r="B148" s="3" t="s">
        <v>1293</v>
      </c>
      <c r="C148" s="7" t="s">
        <v>950</v>
      </c>
      <c r="D148" s="10" t="s">
        <v>460</v>
      </c>
      <c r="E148" s="13">
        <v>1991</v>
      </c>
      <c r="F148" s="32">
        <v>33588</v>
      </c>
      <c r="G148" s="32">
        <v>35020</v>
      </c>
    </row>
    <row r="149" spans="1:7" ht="25.5">
      <c r="A149" s="65" t="s">
        <v>1636</v>
      </c>
      <c r="B149" s="3" t="s">
        <v>1293</v>
      </c>
      <c r="C149" s="7" t="s">
        <v>950</v>
      </c>
      <c r="D149" s="10" t="s">
        <v>1057</v>
      </c>
      <c r="E149" s="13">
        <v>1995</v>
      </c>
      <c r="F149" s="32">
        <v>35021</v>
      </c>
      <c r="G149" s="32">
        <v>37146</v>
      </c>
    </row>
    <row r="150" spans="1:7" ht="25.5">
      <c r="A150" s="65" t="s">
        <v>1636</v>
      </c>
      <c r="B150" s="3" t="s">
        <v>1293</v>
      </c>
      <c r="C150" s="7" t="s">
        <v>950</v>
      </c>
      <c r="D150" s="10" t="s">
        <v>201</v>
      </c>
      <c r="E150" s="13">
        <v>2001</v>
      </c>
      <c r="F150" s="32">
        <v>37152</v>
      </c>
      <c r="G150" s="32">
        <v>37375</v>
      </c>
    </row>
    <row r="151" spans="1:7" ht="25.5">
      <c r="A151" s="65" t="s">
        <v>1636</v>
      </c>
      <c r="B151" s="3" t="s">
        <v>1293</v>
      </c>
      <c r="C151" s="7" t="s">
        <v>950</v>
      </c>
      <c r="D151" s="66" t="s">
        <v>917</v>
      </c>
      <c r="E151" s="13">
        <v>2002</v>
      </c>
      <c r="F151" s="32">
        <v>37376</v>
      </c>
      <c r="G151" s="32">
        <v>37788</v>
      </c>
    </row>
    <row r="152" spans="1:7" ht="38.25">
      <c r="A152" s="65" t="s">
        <v>1636</v>
      </c>
      <c r="B152" s="3" t="s">
        <v>1293</v>
      </c>
      <c r="C152" s="7" t="s">
        <v>950</v>
      </c>
      <c r="D152" s="67" t="s">
        <v>918</v>
      </c>
      <c r="E152" s="13">
        <v>2003</v>
      </c>
      <c r="F152" s="32">
        <v>37789</v>
      </c>
      <c r="G152" s="32">
        <v>38446</v>
      </c>
    </row>
    <row r="153" spans="1:7" ht="25.5">
      <c r="A153" s="65" t="s">
        <v>1636</v>
      </c>
      <c r="B153" s="3" t="s">
        <v>1293</v>
      </c>
      <c r="C153" s="7" t="s">
        <v>950</v>
      </c>
      <c r="D153" s="10" t="s">
        <v>201</v>
      </c>
      <c r="E153" s="13">
        <v>2005</v>
      </c>
      <c r="F153" s="33">
        <v>38442</v>
      </c>
      <c r="G153" s="23">
        <v>40715</v>
      </c>
    </row>
    <row r="154" spans="1:7" ht="38.25">
      <c r="A154" s="30" t="s">
        <v>545</v>
      </c>
      <c r="B154" s="38"/>
      <c r="C154" s="7" t="s">
        <v>950</v>
      </c>
      <c r="D154" s="7" t="s">
        <v>1410</v>
      </c>
      <c r="E154" s="13">
        <v>1951</v>
      </c>
      <c r="F154" s="32">
        <v>18867</v>
      </c>
      <c r="G154" s="23">
        <v>25248</v>
      </c>
    </row>
    <row r="155" spans="1:7">
      <c r="A155" s="65" t="s">
        <v>1636</v>
      </c>
      <c r="B155" s="3" t="s">
        <v>1293</v>
      </c>
      <c r="C155" s="7" t="s">
        <v>953</v>
      </c>
      <c r="D155" s="45" t="s">
        <v>689</v>
      </c>
      <c r="E155" s="13">
        <v>1932</v>
      </c>
      <c r="F155" s="33">
        <v>11885</v>
      </c>
      <c r="G155" s="23">
        <v>12255</v>
      </c>
    </row>
    <row r="156" spans="1:7">
      <c r="A156" s="65" t="s">
        <v>1636</v>
      </c>
      <c r="B156" s="3" t="s">
        <v>1293</v>
      </c>
      <c r="C156" s="7" t="s">
        <v>953</v>
      </c>
      <c r="D156" s="130" t="s">
        <v>1473</v>
      </c>
      <c r="E156" s="13">
        <v>1933</v>
      </c>
      <c r="F156" s="33">
        <v>12285</v>
      </c>
      <c r="G156" s="23">
        <v>12792</v>
      </c>
    </row>
    <row r="157" spans="1:7">
      <c r="A157" s="65" t="s">
        <v>1636</v>
      </c>
      <c r="B157" s="3" t="s">
        <v>1293</v>
      </c>
      <c r="C157" s="7" t="s">
        <v>953</v>
      </c>
      <c r="D157" s="45" t="s">
        <v>691</v>
      </c>
      <c r="E157" s="13">
        <v>1935</v>
      </c>
      <c r="F157" s="33">
        <v>12829</v>
      </c>
      <c r="G157" s="23">
        <v>13879</v>
      </c>
    </row>
    <row r="158" spans="1:7" ht="25.5">
      <c r="A158" s="65" t="s">
        <v>1636</v>
      </c>
      <c r="B158" s="3" t="s">
        <v>1293</v>
      </c>
      <c r="C158" s="7" t="s">
        <v>953</v>
      </c>
      <c r="D158" s="10" t="s">
        <v>272</v>
      </c>
      <c r="E158" s="13">
        <v>1938</v>
      </c>
      <c r="F158" s="32">
        <v>13894</v>
      </c>
      <c r="G158" s="32">
        <v>15614</v>
      </c>
    </row>
    <row r="159" spans="1:7" ht="25.5">
      <c r="A159" s="65" t="s">
        <v>1636</v>
      </c>
      <c r="B159" s="3" t="s">
        <v>1293</v>
      </c>
      <c r="C159" s="7" t="s">
        <v>953</v>
      </c>
      <c r="D159" s="134" t="s">
        <v>1179</v>
      </c>
      <c r="E159" s="13">
        <v>1942</v>
      </c>
      <c r="F159" s="32">
        <v>15614</v>
      </c>
      <c r="G159" s="32">
        <v>17173</v>
      </c>
    </row>
    <row r="160" spans="1:7" ht="25.5">
      <c r="A160" s="65" t="s">
        <v>1636</v>
      </c>
      <c r="B160" s="9" t="s">
        <v>1293</v>
      </c>
      <c r="C160" s="7" t="s">
        <v>953</v>
      </c>
      <c r="D160" s="7" t="s">
        <v>986</v>
      </c>
      <c r="E160" s="13">
        <v>1947</v>
      </c>
      <c r="F160" s="32">
        <v>17330</v>
      </c>
      <c r="G160" s="32">
        <v>19801</v>
      </c>
    </row>
    <row r="161" spans="1:7">
      <c r="A161" s="65" t="s">
        <v>1636</v>
      </c>
      <c r="B161" s="9" t="s">
        <v>1293</v>
      </c>
      <c r="C161" s="7" t="s">
        <v>953</v>
      </c>
      <c r="D161" s="7" t="s">
        <v>987</v>
      </c>
      <c r="E161" s="13">
        <v>1954</v>
      </c>
      <c r="F161" s="32">
        <v>19801</v>
      </c>
      <c r="G161" s="32">
        <v>21817</v>
      </c>
    </row>
    <row r="162" spans="1:7">
      <c r="A162" s="65" t="s">
        <v>1636</v>
      </c>
      <c r="B162" s="9" t="s">
        <v>1293</v>
      </c>
      <c r="C162" s="7" t="s">
        <v>953</v>
      </c>
      <c r="D162" s="7" t="s">
        <v>988</v>
      </c>
      <c r="E162" s="13">
        <v>1959</v>
      </c>
      <c r="F162" s="32">
        <v>21817</v>
      </c>
      <c r="G162" s="32">
        <v>25781</v>
      </c>
    </row>
    <row r="163" spans="1:7" ht="25.5">
      <c r="A163" s="65" t="s">
        <v>1636</v>
      </c>
      <c r="B163" s="9" t="s">
        <v>1293</v>
      </c>
      <c r="C163" s="7" t="s">
        <v>953</v>
      </c>
      <c r="D163" s="10" t="s">
        <v>125</v>
      </c>
      <c r="E163" s="14">
        <v>1970</v>
      </c>
      <c r="F163" s="32">
        <v>25781</v>
      </c>
      <c r="G163" s="32">
        <v>27144</v>
      </c>
    </row>
    <row r="164" spans="1:7" ht="25.5">
      <c r="A164" s="65" t="s">
        <v>1636</v>
      </c>
      <c r="B164" s="3" t="s">
        <v>1293</v>
      </c>
      <c r="C164" s="49" t="s">
        <v>953</v>
      </c>
      <c r="D164" s="128" t="s">
        <v>1088</v>
      </c>
      <c r="E164" s="15">
        <v>1974</v>
      </c>
      <c r="F164" s="33">
        <v>27284</v>
      </c>
      <c r="G164" s="33">
        <v>28025</v>
      </c>
    </row>
    <row r="165" spans="1:7" ht="25.5">
      <c r="A165" s="65" t="s">
        <v>1636</v>
      </c>
      <c r="B165" s="3" t="s">
        <v>1293</v>
      </c>
      <c r="C165" s="49" t="s">
        <v>953</v>
      </c>
      <c r="D165" s="128" t="s">
        <v>1089</v>
      </c>
      <c r="E165" s="13">
        <v>1976</v>
      </c>
      <c r="F165" s="32">
        <v>28026</v>
      </c>
      <c r="G165" s="33">
        <v>29265</v>
      </c>
    </row>
    <row r="166" spans="1:7" ht="25.5">
      <c r="A166" s="65" t="s">
        <v>1636</v>
      </c>
      <c r="B166" s="3" t="s">
        <v>1293</v>
      </c>
      <c r="C166" s="49" t="s">
        <v>953</v>
      </c>
      <c r="D166" s="3" t="s">
        <v>78</v>
      </c>
      <c r="E166" s="15">
        <v>1980</v>
      </c>
      <c r="F166" s="33">
        <v>29265</v>
      </c>
      <c r="G166" s="33">
        <v>29859</v>
      </c>
    </row>
    <row r="167" spans="1:7" ht="25.5">
      <c r="A167" s="65" t="s">
        <v>1636</v>
      </c>
      <c r="B167" s="3" t="s">
        <v>1293</v>
      </c>
      <c r="C167" s="49" t="s">
        <v>953</v>
      </c>
      <c r="D167" s="3" t="s">
        <v>308</v>
      </c>
      <c r="E167" s="15">
        <v>1981</v>
      </c>
      <c r="F167" s="33">
        <v>29903</v>
      </c>
      <c r="G167" s="33">
        <v>30508</v>
      </c>
    </row>
    <row r="168" spans="1:7" ht="25.5">
      <c r="A168" s="65" t="s">
        <v>1636</v>
      </c>
      <c r="B168" s="3" t="s">
        <v>1293</v>
      </c>
      <c r="C168" s="49" t="s">
        <v>953</v>
      </c>
      <c r="D168" s="3" t="s">
        <v>311</v>
      </c>
      <c r="E168" s="15">
        <v>1983</v>
      </c>
      <c r="F168" s="33">
        <v>30582</v>
      </c>
      <c r="G168" s="33">
        <v>31418</v>
      </c>
    </row>
    <row r="169" spans="1:7" ht="25.5">
      <c r="A169" s="65" t="s">
        <v>1636</v>
      </c>
      <c r="B169" s="3" t="s">
        <v>1293</v>
      </c>
      <c r="C169" s="49" t="s">
        <v>953</v>
      </c>
      <c r="D169" s="3" t="s">
        <v>309</v>
      </c>
      <c r="E169" s="15">
        <v>1983</v>
      </c>
      <c r="F169" s="33">
        <v>30508</v>
      </c>
      <c r="G169" s="33"/>
    </row>
    <row r="170" spans="1:7">
      <c r="A170" s="65" t="s">
        <v>1636</v>
      </c>
      <c r="B170" s="3" t="s">
        <v>1293</v>
      </c>
      <c r="C170" s="49" t="s">
        <v>953</v>
      </c>
      <c r="D170" s="3" t="s">
        <v>312</v>
      </c>
      <c r="E170" s="15">
        <v>1986</v>
      </c>
      <c r="F170" s="33">
        <v>31418</v>
      </c>
      <c r="G170" s="33">
        <v>32146</v>
      </c>
    </row>
    <row r="171" spans="1:7" ht="25.5">
      <c r="A171" s="65" t="s">
        <v>1636</v>
      </c>
      <c r="B171" s="3" t="s">
        <v>1293</v>
      </c>
      <c r="C171" s="49" t="s">
        <v>953</v>
      </c>
      <c r="D171" s="3" t="s">
        <v>1420</v>
      </c>
      <c r="E171" s="15">
        <v>1988</v>
      </c>
      <c r="F171" s="33">
        <v>32146</v>
      </c>
      <c r="G171" s="33">
        <v>32909</v>
      </c>
    </row>
    <row r="172" spans="1:7" ht="25.5">
      <c r="A172" s="65" t="s">
        <v>1636</v>
      </c>
      <c r="B172" s="3" t="s">
        <v>1293</v>
      </c>
      <c r="C172" s="49" t="s">
        <v>953</v>
      </c>
      <c r="D172" s="3" t="s">
        <v>1422</v>
      </c>
      <c r="E172" s="15">
        <v>1990</v>
      </c>
      <c r="F172" s="33">
        <v>32909</v>
      </c>
      <c r="G172" s="33">
        <v>33588</v>
      </c>
    </row>
    <row r="173" spans="1:7" ht="25.5">
      <c r="A173" s="65" t="s">
        <v>1636</v>
      </c>
      <c r="B173" s="3" t="s">
        <v>1293</v>
      </c>
      <c r="C173" s="49" t="s">
        <v>953</v>
      </c>
      <c r="D173" s="3" t="s">
        <v>1423</v>
      </c>
      <c r="E173" s="15">
        <v>1991</v>
      </c>
      <c r="F173" s="33">
        <v>33588</v>
      </c>
      <c r="G173" s="33">
        <v>35021</v>
      </c>
    </row>
    <row r="174" spans="1:7" ht="25.5">
      <c r="A174" s="65" t="s">
        <v>1636</v>
      </c>
      <c r="B174" s="3" t="s">
        <v>1293</v>
      </c>
      <c r="C174" s="49" t="s">
        <v>953</v>
      </c>
      <c r="D174" s="3" t="s">
        <v>590</v>
      </c>
      <c r="E174" s="15">
        <v>1995</v>
      </c>
      <c r="F174" s="33">
        <v>35021</v>
      </c>
      <c r="G174" s="33">
        <v>36401</v>
      </c>
    </row>
    <row r="175" spans="1:7">
      <c r="A175" s="65" t="s">
        <v>1636</v>
      </c>
      <c r="B175" s="3" t="s">
        <v>1293</v>
      </c>
      <c r="C175" s="49" t="s">
        <v>953</v>
      </c>
      <c r="D175" s="49" t="s">
        <v>1058</v>
      </c>
      <c r="E175" s="38">
        <v>1999</v>
      </c>
      <c r="F175" s="22">
        <v>36401</v>
      </c>
      <c r="G175" s="22">
        <v>37376</v>
      </c>
    </row>
    <row r="176" spans="1:7" ht="25.5">
      <c r="A176" s="65" t="s">
        <v>1636</v>
      </c>
      <c r="B176" s="3" t="s">
        <v>1293</v>
      </c>
      <c r="C176" s="49" t="s">
        <v>953</v>
      </c>
      <c r="D176" s="45" t="s">
        <v>292</v>
      </c>
      <c r="E176" s="38">
        <v>2002</v>
      </c>
      <c r="F176" s="22">
        <v>37376</v>
      </c>
      <c r="G176" s="22">
        <v>38447</v>
      </c>
    </row>
    <row r="177" spans="1:7" ht="25.5">
      <c r="A177" s="65" t="s">
        <v>1636</v>
      </c>
      <c r="B177" s="3" t="s">
        <v>1293</v>
      </c>
      <c r="C177" s="49" t="s">
        <v>953</v>
      </c>
      <c r="D177" s="49" t="s">
        <v>202</v>
      </c>
      <c r="E177" s="38">
        <v>2005</v>
      </c>
      <c r="F177" s="33">
        <v>38442</v>
      </c>
      <c r="G177" s="22">
        <v>40715</v>
      </c>
    </row>
    <row r="178" spans="1:7" ht="38.25">
      <c r="A178" s="30" t="s">
        <v>545</v>
      </c>
      <c r="B178" s="38"/>
      <c r="C178" s="7" t="s">
        <v>953</v>
      </c>
      <c r="D178" s="7" t="s">
        <v>1024</v>
      </c>
      <c r="E178" s="13">
        <v>1954</v>
      </c>
      <c r="F178" s="32" t="s">
        <v>544</v>
      </c>
      <c r="G178" s="23">
        <v>19842</v>
      </c>
    </row>
    <row r="179" spans="1:7" ht="38.25">
      <c r="A179" s="30" t="s">
        <v>545</v>
      </c>
      <c r="B179" s="38"/>
      <c r="C179" s="7" t="s">
        <v>953</v>
      </c>
      <c r="D179" s="7" t="s">
        <v>1074</v>
      </c>
      <c r="E179" s="13">
        <v>1954</v>
      </c>
      <c r="F179" s="32">
        <v>19842</v>
      </c>
      <c r="G179" s="23">
        <v>20998</v>
      </c>
    </row>
    <row r="180" spans="1:7" ht="38.25">
      <c r="A180" s="30" t="s">
        <v>545</v>
      </c>
      <c r="B180" s="38"/>
      <c r="C180" s="7" t="s">
        <v>953</v>
      </c>
      <c r="D180" s="7" t="s">
        <v>1025</v>
      </c>
      <c r="E180" s="13">
        <v>1961</v>
      </c>
      <c r="F180" s="32">
        <v>22410</v>
      </c>
      <c r="G180" s="23">
        <v>25764</v>
      </c>
    </row>
    <row r="181" spans="1:7" ht="25.5">
      <c r="A181" s="65" t="s">
        <v>1636</v>
      </c>
      <c r="B181" s="3" t="s">
        <v>1293</v>
      </c>
      <c r="C181" s="49" t="s">
        <v>955</v>
      </c>
      <c r="D181" s="49" t="s">
        <v>1874</v>
      </c>
      <c r="E181" s="15">
        <v>1934</v>
      </c>
      <c r="F181" s="33">
        <v>12757</v>
      </c>
      <c r="G181" s="33">
        <v>13153</v>
      </c>
    </row>
    <row r="182" spans="1:7" ht="25.5">
      <c r="A182" s="65" t="s">
        <v>1636</v>
      </c>
      <c r="B182" s="3" t="s">
        <v>1293</v>
      </c>
      <c r="C182" s="49" t="s">
        <v>955</v>
      </c>
      <c r="D182" s="49" t="s">
        <v>721</v>
      </c>
      <c r="E182" s="15">
        <v>1936</v>
      </c>
      <c r="F182" s="33">
        <v>13153</v>
      </c>
      <c r="G182" s="33">
        <v>13885</v>
      </c>
    </row>
    <row r="183" spans="1:7">
      <c r="A183" s="65" t="s">
        <v>1636</v>
      </c>
      <c r="B183" s="3" t="s">
        <v>1293</v>
      </c>
      <c r="C183" s="49" t="s">
        <v>955</v>
      </c>
      <c r="D183" s="49" t="s">
        <v>686</v>
      </c>
      <c r="E183" s="15">
        <v>1938</v>
      </c>
      <c r="F183" s="33">
        <v>13885</v>
      </c>
      <c r="G183" s="33">
        <v>14314</v>
      </c>
    </row>
    <row r="184" spans="1:7">
      <c r="A184" s="65" t="s">
        <v>1636</v>
      </c>
      <c r="B184" s="3" t="s">
        <v>1293</v>
      </c>
      <c r="C184" s="49" t="s">
        <v>955</v>
      </c>
      <c r="D184" s="49" t="s">
        <v>1157</v>
      </c>
      <c r="E184" s="15">
        <v>1939</v>
      </c>
      <c r="F184" s="33">
        <v>14314</v>
      </c>
      <c r="G184" s="34">
        <v>16371</v>
      </c>
    </row>
    <row r="185" spans="1:7" ht="25.5">
      <c r="A185" s="65" t="s">
        <v>1636</v>
      </c>
      <c r="B185" s="3" t="s">
        <v>1293</v>
      </c>
      <c r="C185" s="49" t="s">
        <v>955</v>
      </c>
      <c r="D185" s="49" t="s">
        <v>1159</v>
      </c>
      <c r="E185" s="15">
        <v>1944</v>
      </c>
      <c r="F185" s="34">
        <v>16371</v>
      </c>
      <c r="G185" s="33">
        <v>16953</v>
      </c>
    </row>
    <row r="186" spans="1:7">
      <c r="A186" s="65" t="s">
        <v>1636</v>
      </c>
      <c r="B186" s="9" t="s">
        <v>1293</v>
      </c>
      <c r="C186" s="10" t="s">
        <v>955</v>
      </c>
      <c r="D186" s="10" t="s">
        <v>899</v>
      </c>
      <c r="E186" s="14">
        <v>1946</v>
      </c>
      <c r="F186" s="34">
        <v>16953</v>
      </c>
      <c r="G186" s="32" t="s">
        <v>809</v>
      </c>
    </row>
    <row r="187" spans="1:7" ht="25.5">
      <c r="A187" s="65" t="s">
        <v>1636</v>
      </c>
      <c r="B187" s="9" t="s">
        <v>1293</v>
      </c>
      <c r="C187" s="7" t="s">
        <v>955</v>
      </c>
      <c r="D187" s="7" t="s">
        <v>989</v>
      </c>
      <c r="E187" s="13">
        <v>1968</v>
      </c>
      <c r="F187" s="32">
        <v>25087</v>
      </c>
      <c r="G187" s="32">
        <v>26628</v>
      </c>
    </row>
    <row r="188" spans="1:7" ht="25.5">
      <c r="A188" s="65" t="s">
        <v>1636</v>
      </c>
      <c r="B188" s="9" t="s">
        <v>1293</v>
      </c>
      <c r="C188" s="7" t="s">
        <v>955</v>
      </c>
      <c r="D188" s="10" t="s">
        <v>46</v>
      </c>
      <c r="E188" s="14">
        <v>1972</v>
      </c>
      <c r="F188" s="32">
        <v>26628</v>
      </c>
      <c r="G188" s="32">
        <v>27144</v>
      </c>
    </row>
    <row r="189" spans="1:7">
      <c r="A189" s="65" t="s">
        <v>1636</v>
      </c>
      <c r="B189" s="9" t="s">
        <v>1293</v>
      </c>
      <c r="C189" s="7" t="s">
        <v>955</v>
      </c>
      <c r="D189" s="10" t="s">
        <v>35</v>
      </c>
      <c r="E189" s="14">
        <v>1974</v>
      </c>
      <c r="F189" s="32">
        <v>27257</v>
      </c>
      <c r="G189" s="32">
        <v>27478</v>
      </c>
    </row>
    <row r="190" spans="1:7" ht="25.5">
      <c r="A190" s="65" t="s">
        <v>1636</v>
      </c>
      <c r="B190" s="9" t="s">
        <v>1293</v>
      </c>
      <c r="C190" s="7" t="s">
        <v>955</v>
      </c>
      <c r="D190" s="10" t="s">
        <v>236</v>
      </c>
      <c r="E190" s="14">
        <v>1975</v>
      </c>
      <c r="F190" s="32">
        <v>27528</v>
      </c>
      <c r="G190" s="33">
        <v>28114</v>
      </c>
    </row>
    <row r="191" spans="1:7" ht="25.5">
      <c r="A191" s="65" t="s">
        <v>1636</v>
      </c>
      <c r="B191" s="3" t="s">
        <v>1293</v>
      </c>
      <c r="C191" s="49" t="s">
        <v>955</v>
      </c>
      <c r="D191" s="49" t="s">
        <v>1148</v>
      </c>
      <c r="E191" s="15">
        <v>1976</v>
      </c>
      <c r="F191" s="33">
        <v>28114</v>
      </c>
      <c r="G191" s="33">
        <v>28633</v>
      </c>
    </row>
    <row r="192" spans="1:7">
      <c r="A192" s="65" t="s">
        <v>1636</v>
      </c>
      <c r="B192" s="3" t="s">
        <v>1293</v>
      </c>
      <c r="C192" s="49" t="s">
        <v>955</v>
      </c>
      <c r="D192" s="49" t="s">
        <v>1149</v>
      </c>
      <c r="E192" s="15">
        <v>1978</v>
      </c>
      <c r="F192" s="33">
        <v>28633</v>
      </c>
      <c r="G192" s="33">
        <v>29265</v>
      </c>
    </row>
    <row r="193" spans="1:7" ht="25.5">
      <c r="A193" s="65" t="s">
        <v>1636</v>
      </c>
      <c r="B193" s="3" t="s">
        <v>1293</v>
      </c>
      <c r="C193" s="49" t="s">
        <v>955</v>
      </c>
      <c r="D193" s="49" t="s">
        <v>1621</v>
      </c>
      <c r="E193" s="15">
        <v>1980</v>
      </c>
      <c r="F193" s="33">
        <v>29265</v>
      </c>
      <c r="G193" s="33">
        <v>30372</v>
      </c>
    </row>
    <row r="194" spans="1:7" ht="25.5">
      <c r="A194" s="65" t="s">
        <v>1636</v>
      </c>
      <c r="B194" s="3" t="s">
        <v>1293</v>
      </c>
      <c r="C194" s="49" t="s">
        <v>955</v>
      </c>
      <c r="D194" s="49" t="s">
        <v>1150</v>
      </c>
      <c r="E194" s="15">
        <v>1983</v>
      </c>
      <c r="F194" s="33">
        <v>30372</v>
      </c>
      <c r="G194" s="33">
        <v>35019</v>
      </c>
    </row>
    <row r="195" spans="1:7" ht="25.5">
      <c r="A195" s="65" t="s">
        <v>1636</v>
      </c>
      <c r="B195" s="3" t="s">
        <v>1293</v>
      </c>
      <c r="C195" s="49" t="s">
        <v>955</v>
      </c>
      <c r="D195" s="129" t="s">
        <v>2040</v>
      </c>
      <c r="E195" s="15">
        <v>1995</v>
      </c>
      <c r="F195" s="33">
        <v>35019</v>
      </c>
      <c r="G195" s="33">
        <v>37376</v>
      </c>
    </row>
    <row r="196" spans="1:7" ht="25.5">
      <c r="A196" s="65" t="s">
        <v>1636</v>
      </c>
      <c r="B196" s="3" t="s">
        <v>1293</v>
      </c>
      <c r="C196" s="49" t="s">
        <v>955</v>
      </c>
      <c r="D196" s="49" t="s">
        <v>650</v>
      </c>
      <c r="E196" s="15">
        <v>2002</v>
      </c>
      <c r="F196" s="33">
        <v>37376</v>
      </c>
      <c r="G196" s="33">
        <v>38446</v>
      </c>
    </row>
    <row r="197" spans="1:7" ht="25.5">
      <c r="A197" s="65" t="s">
        <v>1636</v>
      </c>
      <c r="B197" s="3" t="s">
        <v>1293</v>
      </c>
      <c r="C197" s="49" t="s">
        <v>955</v>
      </c>
      <c r="D197" s="3" t="s">
        <v>747</v>
      </c>
      <c r="E197" s="15">
        <v>2005</v>
      </c>
      <c r="F197" s="33">
        <v>38442</v>
      </c>
      <c r="G197" s="33">
        <v>38649</v>
      </c>
    </row>
    <row r="198" spans="1:7" ht="25.5">
      <c r="A198" s="65" t="s">
        <v>1636</v>
      </c>
      <c r="B198" s="3" t="s">
        <v>1293</v>
      </c>
      <c r="C198" s="49" t="s">
        <v>955</v>
      </c>
      <c r="D198" s="45" t="s">
        <v>485</v>
      </c>
      <c r="E198" s="15">
        <v>2005</v>
      </c>
      <c r="F198" s="33">
        <v>38651</v>
      </c>
      <c r="G198" s="33">
        <v>40724</v>
      </c>
    </row>
    <row r="199" spans="1:7" ht="38.25">
      <c r="A199" s="30" t="s">
        <v>545</v>
      </c>
      <c r="B199" s="38"/>
      <c r="C199" s="7" t="s">
        <v>955</v>
      </c>
      <c r="D199" s="7" t="s">
        <v>81</v>
      </c>
      <c r="E199" s="13">
        <v>1936</v>
      </c>
      <c r="F199" s="32"/>
      <c r="G199" s="23">
        <v>13194</v>
      </c>
    </row>
    <row r="200" spans="1:7" ht="38.25">
      <c r="A200" s="30" t="s">
        <v>545</v>
      </c>
      <c r="B200" s="38"/>
      <c r="C200" s="7" t="s">
        <v>955</v>
      </c>
      <c r="D200" s="7" t="s">
        <v>263</v>
      </c>
      <c r="E200" s="13">
        <v>1938</v>
      </c>
      <c r="F200" s="32">
        <v>14084</v>
      </c>
      <c r="G200" s="23">
        <v>14993</v>
      </c>
    </row>
    <row r="201" spans="1:7" ht="38.25">
      <c r="A201" s="30" t="s">
        <v>545</v>
      </c>
      <c r="B201" s="38"/>
      <c r="C201" s="7" t="s">
        <v>955</v>
      </c>
      <c r="D201" s="7" t="s">
        <v>1026</v>
      </c>
      <c r="E201" s="13">
        <v>1946</v>
      </c>
      <c r="F201" s="32">
        <v>17069</v>
      </c>
      <c r="G201" s="23">
        <v>19596</v>
      </c>
    </row>
    <row r="202" spans="1:7" ht="38.25">
      <c r="A202" s="30" t="s">
        <v>545</v>
      </c>
      <c r="B202" s="38"/>
      <c r="C202" s="7" t="s">
        <v>955</v>
      </c>
      <c r="D202" s="7" t="s">
        <v>1027</v>
      </c>
      <c r="E202" s="13">
        <v>1953</v>
      </c>
      <c r="F202" s="32">
        <v>19596</v>
      </c>
      <c r="G202" s="23">
        <v>21928</v>
      </c>
    </row>
    <row r="203" spans="1:7" ht="38.25">
      <c r="A203" s="30" t="s">
        <v>545</v>
      </c>
      <c r="B203" s="38"/>
      <c r="C203" s="7" t="s">
        <v>955</v>
      </c>
      <c r="D203" s="7" t="s">
        <v>1028</v>
      </c>
      <c r="E203" s="13">
        <v>1961</v>
      </c>
      <c r="F203" s="32">
        <v>22293</v>
      </c>
      <c r="G203" s="23">
        <v>23656</v>
      </c>
    </row>
    <row r="204" spans="1:7" ht="38.25">
      <c r="A204" s="30" t="s">
        <v>545</v>
      </c>
      <c r="B204" s="38"/>
      <c r="C204" s="7" t="s">
        <v>955</v>
      </c>
      <c r="D204" s="7" t="s">
        <v>1029</v>
      </c>
      <c r="E204" s="13">
        <v>1966</v>
      </c>
      <c r="F204" s="32">
        <v>24220</v>
      </c>
      <c r="G204" s="13" t="s">
        <v>544</v>
      </c>
    </row>
    <row r="205" spans="1:7">
      <c r="A205" s="65" t="s">
        <v>1636</v>
      </c>
      <c r="B205" s="3" t="s">
        <v>1293</v>
      </c>
      <c r="C205" s="49" t="s">
        <v>956</v>
      </c>
      <c r="D205" s="49" t="s">
        <v>896</v>
      </c>
      <c r="E205" s="15">
        <v>1933</v>
      </c>
      <c r="F205" s="33">
        <v>12288</v>
      </c>
      <c r="G205" s="33">
        <v>13153</v>
      </c>
    </row>
    <row r="206" spans="1:7">
      <c r="A206" s="65" t="s">
        <v>1636</v>
      </c>
      <c r="B206" s="3" t="s">
        <v>1293</v>
      </c>
      <c r="C206" s="49" t="s">
        <v>956</v>
      </c>
      <c r="D206" s="49" t="s">
        <v>327</v>
      </c>
      <c r="E206" s="15">
        <v>1936</v>
      </c>
      <c r="F206" s="33">
        <v>13495</v>
      </c>
      <c r="G206" s="33">
        <v>14114</v>
      </c>
    </row>
    <row r="207" spans="1:7">
      <c r="A207" s="65" t="s">
        <v>1636</v>
      </c>
      <c r="B207" s="3" t="s">
        <v>1293</v>
      </c>
      <c r="C207" s="49" t="s">
        <v>956</v>
      </c>
      <c r="D207" s="128" t="s">
        <v>898</v>
      </c>
      <c r="E207" s="15">
        <v>1936</v>
      </c>
      <c r="F207" s="33">
        <v>13153</v>
      </c>
      <c r="G207" s="33">
        <v>13396</v>
      </c>
    </row>
    <row r="208" spans="1:7">
      <c r="A208" s="65" t="s">
        <v>1636</v>
      </c>
      <c r="B208" s="3" t="s">
        <v>1293</v>
      </c>
      <c r="C208" s="49" t="s">
        <v>956</v>
      </c>
      <c r="D208" s="128" t="s">
        <v>1160</v>
      </c>
      <c r="E208" s="15">
        <v>1938</v>
      </c>
      <c r="F208" s="33">
        <v>14114</v>
      </c>
      <c r="G208" s="34">
        <v>16371</v>
      </c>
    </row>
    <row r="209" spans="1:7" ht="25.5">
      <c r="A209" s="65" t="s">
        <v>1636</v>
      </c>
      <c r="B209" s="3" t="s">
        <v>1293</v>
      </c>
      <c r="C209" s="7" t="s">
        <v>956</v>
      </c>
      <c r="D209" s="7" t="s">
        <v>997</v>
      </c>
      <c r="E209" s="13">
        <v>1944</v>
      </c>
      <c r="F209" s="34">
        <v>16371</v>
      </c>
      <c r="G209" s="32">
        <v>17549</v>
      </c>
    </row>
    <row r="210" spans="1:7">
      <c r="A210" s="65" t="s">
        <v>1636</v>
      </c>
      <c r="B210" s="3" t="s">
        <v>1293</v>
      </c>
      <c r="C210" s="7" t="s">
        <v>956</v>
      </c>
      <c r="D210" s="7" t="s">
        <v>996</v>
      </c>
      <c r="E210" s="13">
        <v>1948</v>
      </c>
      <c r="F210" s="32">
        <v>17783</v>
      </c>
      <c r="G210" s="32">
        <v>18799</v>
      </c>
    </row>
    <row r="211" spans="1:7" ht="25.5">
      <c r="A211" s="65" t="s">
        <v>1636</v>
      </c>
      <c r="B211" s="3" t="s">
        <v>1293</v>
      </c>
      <c r="C211" s="7" t="s">
        <v>956</v>
      </c>
      <c r="D211" s="7" t="s">
        <v>992</v>
      </c>
      <c r="E211" s="13">
        <v>1948</v>
      </c>
      <c r="F211" s="32">
        <v>17549</v>
      </c>
      <c r="G211" s="32">
        <v>17783</v>
      </c>
    </row>
    <row r="212" spans="1:7">
      <c r="A212" s="65" t="s">
        <v>1636</v>
      </c>
      <c r="B212" s="3" t="s">
        <v>1293</v>
      </c>
      <c r="C212" s="7" t="s">
        <v>956</v>
      </c>
      <c r="D212" s="7" t="s">
        <v>991</v>
      </c>
      <c r="E212" s="13">
        <v>1951</v>
      </c>
      <c r="F212" s="32">
        <v>18799</v>
      </c>
      <c r="G212" s="32">
        <v>19446</v>
      </c>
    </row>
    <row r="213" spans="1:7" ht="25.5">
      <c r="A213" s="65" t="s">
        <v>1636</v>
      </c>
      <c r="B213" s="3" t="s">
        <v>1293</v>
      </c>
      <c r="C213" s="7" t="s">
        <v>956</v>
      </c>
      <c r="D213" s="7" t="s">
        <v>313</v>
      </c>
      <c r="E213" s="13">
        <v>1953</v>
      </c>
      <c r="F213" s="32">
        <v>19497</v>
      </c>
      <c r="G213" s="32">
        <v>20851</v>
      </c>
    </row>
    <row r="214" spans="1:7" ht="25.5">
      <c r="A214" s="65" t="s">
        <v>1636</v>
      </c>
      <c r="B214" s="3" t="s">
        <v>1293</v>
      </c>
      <c r="C214" s="10" t="s">
        <v>956</v>
      </c>
      <c r="D214" s="10" t="s">
        <v>538</v>
      </c>
      <c r="E214" s="14">
        <v>1957</v>
      </c>
      <c r="F214" s="32">
        <v>20892</v>
      </c>
      <c r="G214" s="32">
        <v>23600</v>
      </c>
    </row>
    <row r="215" spans="1:7">
      <c r="A215" s="65" t="s">
        <v>1636</v>
      </c>
      <c r="B215" s="3" t="s">
        <v>1293</v>
      </c>
      <c r="C215" s="10" t="s">
        <v>956</v>
      </c>
      <c r="D215" s="10" t="s">
        <v>489</v>
      </c>
      <c r="E215" s="14">
        <v>1964</v>
      </c>
      <c r="F215" s="32">
        <v>23600</v>
      </c>
      <c r="G215" s="32">
        <v>25184</v>
      </c>
    </row>
    <row r="216" spans="1:7" ht="25.5">
      <c r="A216" s="65" t="s">
        <v>1636</v>
      </c>
      <c r="B216" s="3" t="s">
        <v>1293</v>
      </c>
      <c r="C216" s="7" t="s">
        <v>956</v>
      </c>
      <c r="D216" s="7" t="s">
        <v>665</v>
      </c>
      <c r="E216" s="13">
        <v>1968</v>
      </c>
      <c r="F216" s="32">
        <v>25184</v>
      </c>
      <c r="G216" s="32">
        <v>26470</v>
      </c>
    </row>
    <row r="217" spans="1:7" ht="25.5">
      <c r="A217" s="65" t="s">
        <v>1636</v>
      </c>
      <c r="B217" s="3" t="s">
        <v>1293</v>
      </c>
      <c r="C217" s="7" t="s">
        <v>956</v>
      </c>
      <c r="D217" s="10" t="s">
        <v>957</v>
      </c>
      <c r="E217" s="13">
        <v>1973</v>
      </c>
      <c r="F217" s="32">
        <v>26717</v>
      </c>
      <c r="G217" s="32">
        <v>27144</v>
      </c>
    </row>
    <row r="218" spans="1:7" ht="25.5">
      <c r="A218" s="65" t="s">
        <v>1636</v>
      </c>
      <c r="B218" s="3" t="s">
        <v>1293</v>
      </c>
      <c r="C218" s="7" t="s">
        <v>956</v>
      </c>
      <c r="D218" s="10" t="s">
        <v>1040</v>
      </c>
      <c r="E218" s="13">
        <v>1974</v>
      </c>
      <c r="F218" s="32">
        <v>27257</v>
      </c>
      <c r="G218" s="32">
        <v>27453</v>
      </c>
    </row>
    <row r="219" spans="1:7" ht="25.5">
      <c r="A219" s="65" t="s">
        <v>1636</v>
      </c>
      <c r="B219" s="3" t="s">
        <v>1293</v>
      </c>
      <c r="C219" s="7" t="s">
        <v>956</v>
      </c>
      <c r="D219" s="10" t="s">
        <v>407</v>
      </c>
      <c r="E219" s="13">
        <v>1975</v>
      </c>
      <c r="F219" s="32">
        <v>27684</v>
      </c>
      <c r="G219" s="32">
        <v>29265</v>
      </c>
    </row>
    <row r="220" spans="1:7" ht="25.5">
      <c r="A220" s="65" t="s">
        <v>1636</v>
      </c>
      <c r="B220" s="3" t="s">
        <v>1293</v>
      </c>
      <c r="C220" s="7" t="s">
        <v>956</v>
      </c>
      <c r="D220" s="10" t="s">
        <v>235</v>
      </c>
      <c r="E220" s="13">
        <v>1975</v>
      </c>
      <c r="F220" s="32">
        <v>27492</v>
      </c>
      <c r="G220" s="32">
        <v>27684</v>
      </c>
    </row>
    <row r="221" spans="1:7">
      <c r="A221" s="65" t="s">
        <v>1636</v>
      </c>
      <c r="B221" s="3" t="s">
        <v>1293</v>
      </c>
      <c r="C221" s="7" t="s">
        <v>956</v>
      </c>
      <c r="D221" s="10" t="s">
        <v>1424</v>
      </c>
      <c r="E221" s="3">
        <v>1980</v>
      </c>
      <c r="F221" s="32">
        <v>29265</v>
      </c>
      <c r="G221" s="32">
        <v>29435</v>
      </c>
    </row>
    <row r="222" spans="1:7" ht="25.5">
      <c r="A222" s="65" t="s">
        <v>1636</v>
      </c>
      <c r="B222" s="3" t="s">
        <v>1293</v>
      </c>
      <c r="C222" s="7" t="s">
        <v>956</v>
      </c>
      <c r="D222" s="10" t="s">
        <v>1425</v>
      </c>
      <c r="E222" s="13">
        <v>1980</v>
      </c>
      <c r="F222" s="32">
        <v>29466</v>
      </c>
      <c r="G222" s="32">
        <v>30508</v>
      </c>
    </row>
    <row r="223" spans="1:7" ht="25.5">
      <c r="A223" s="65" t="s">
        <v>1636</v>
      </c>
      <c r="B223" s="3" t="s">
        <v>1293</v>
      </c>
      <c r="C223" s="7" t="s">
        <v>956</v>
      </c>
      <c r="D223" s="10" t="s">
        <v>1426</v>
      </c>
      <c r="E223" s="13">
        <v>1983</v>
      </c>
      <c r="F223" s="32">
        <v>30508</v>
      </c>
      <c r="G223" s="32">
        <v>31397</v>
      </c>
    </row>
    <row r="224" spans="1:7" ht="25.5">
      <c r="A224" s="65" t="s">
        <v>1636</v>
      </c>
      <c r="B224" s="3" t="s">
        <v>1293</v>
      </c>
      <c r="C224" s="7" t="s">
        <v>956</v>
      </c>
      <c r="D224" s="10" t="s">
        <v>1427</v>
      </c>
      <c r="E224" s="13">
        <v>1985</v>
      </c>
      <c r="F224" s="32">
        <v>31397</v>
      </c>
      <c r="G224" s="32">
        <v>33451</v>
      </c>
    </row>
    <row r="225" spans="1:7" ht="25.5">
      <c r="A225" s="65" t="s">
        <v>1636</v>
      </c>
      <c r="B225" s="3" t="s">
        <v>1293</v>
      </c>
      <c r="C225" s="7" t="s">
        <v>956</v>
      </c>
      <c r="D225" s="10" t="s">
        <v>1427</v>
      </c>
      <c r="E225" s="13">
        <v>1991</v>
      </c>
      <c r="F225" s="32">
        <v>33588</v>
      </c>
      <c r="G225" s="32">
        <v>34913</v>
      </c>
    </row>
    <row r="226" spans="1:7" ht="25.5">
      <c r="A226" s="65" t="s">
        <v>1636</v>
      </c>
      <c r="B226" s="3" t="s">
        <v>1293</v>
      </c>
      <c r="C226" s="7" t="s">
        <v>956</v>
      </c>
      <c r="D226" s="10" t="s">
        <v>1428</v>
      </c>
      <c r="E226" s="13">
        <v>1991</v>
      </c>
      <c r="F226" s="32">
        <v>33451</v>
      </c>
      <c r="G226" s="32">
        <v>33588</v>
      </c>
    </row>
    <row r="227" spans="1:7" ht="25.5">
      <c r="A227" s="65" t="s">
        <v>1636</v>
      </c>
      <c r="B227" s="3" t="s">
        <v>1293</v>
      </c>
      <c r="C227" s="7" t="s">
        <v>956</v>
      </c>
      <c r="D227" s="10" t="s">
        <v>1059</v>
      </c>
      <c r="E227" s="13">
        <v>1995</v>
      </c>
      <c r="F227" s="32">
        <v>35020</v>
      </c>
      <c r="G227" s="32">
        <v>37376</v>
      </c>
    </row>
    <row r="228" spans="1:7" ht="25.5">
      <c r="A228" s="65" t="s">
        <v>1636</v>
      </c>
      <c r="B228" s="3" t="s">
        <v>1293</v>
      </c>
      <c r="C228" s="7" t="s">
        <v>956</v>
      </c>
      <c r="D228" s="134" t="s">
        <v>1945</v>
      </c>
      <c r="E228" s="13">
        <v>1995</v>
      </c>
      <c r="F228" s="32">
        <v>34913</v>
      </c>
      <c r="G228" s="32">
        <v>35020</v>
      </c>
    </row>
    <row r="229" spans="1:7">
      <c r="A229" s="65" t="s">
        <v>1636</v>
      </c>
      <c r="B229" s="3" t="s">
        <v>1293</v>
      </c>
      <c r="C229" s="7" t="s">
        <v>956</v>
      </c>
      <c r="D229" s="134" t="s">
        <v>1389</v>
      </c>
      <c r="E229" s="13">
        <v>2002</v>
      </c>
      <c r="F229" s="32">
        <v>37376</v>
      </c>
      <c r="G229" s="32">
        <v>38447</v>
      </c>
    </row>
    <row r="230" spans="1:7" ht="25.5">
      <c r="A230" s="65" t="s">
        <v>1636</v>
      </c>
      <c r="B230" s="3" t="s">
        <v>1293</v>
      </c>
      <c r="C230" s="7" t="s">
        <v>956</v>
      </c>
      <c r="D230" s="10" t="s">
        <v>1388</v>
      </c>
      <c r="E230" s="13">
        <v>2005</v>
      </c>
      <c r="F230" s="33">
        <v>38442</v>
      </c>
      <c r="G230" s="23">
        <v>39234</v>
      </c>
    </row>
    <row r="231" spans="1:7" ht="25.5">
      <c r="A231" s="65" t="s">
        <v>1636</v>
      </c>
      <c r="B231" s="3" t="s">
        <v>1293</v>
      </c>
      <c r="C231" s="7" t="s">
        <v>956</v>
      </c>
      <c r="D231" s="18" t="s">
        <v>2057</v>
      </c>
      <c r="E231" s="13">
        <v>2007</v>
      </c>
      <c r="F231" s="23">
        <v>39234</v>
      </c>
      <c r="G231" s="32">
        <v>40654</v>
      </c>
    </row>
    <row r="232" spans="1:7" ht="38.25">
      <c r="A232" s="65" t="s">
        <v>1636</v>
      </c>
      <c r="B232" s="3" t="s">
        <v>1293</v>
      </c>
      <c r="C232" s="7" t="s">
        <v>956</v>
      </c>
      <c r="D232" s="18" t="s">
        <v>1700</v>
      </c>
      <c r="E232" s="13">
        <v>2011</v>
      </c>
      <c r="F232" s="32">
        <v>40654</v>
      </c>
      <c r="G232" s="32">
        <v>40724</v>
      </c>
    </row>
    <row r="233" spans="1:7" ht="38.25">
      <c r="A233" s="30" t="s">
        <v>545</v>
      </c>
      <c r="B233" s="3" t="s">
        <v>1293</v>
      </c>
      <c r="C233" s="7" t="s">
        <v>956</v>
      </c>
      <c r="D233" s="7" t="s">
        <v>1154</v>
      </c>
      <c r="E233" s="13">
        <v>1944</v>
      </c>
      <c r="F233" s="32"/>
      <c r="G233" s="34">
        <v>16371</v>
      </c>
    </row>
    <row r="234" spans="1:7" ht="38.25">
      <c r="A234" s="30" t="s">
        <v>545</v>
      </c>
      <c r="B234" s="38"/>
      <c r="C234" s="7" t="s">
        <v>956</v>
      </c>
      <c r="D234" s="7" t="s">
        <v>1030</v>
      </c>
      <c r="E234" s="13">
        <v>1957</v>
      </c>
      <c r="F234" s="39">
        <v>20843</v>
      </c>
      <c r="G234" s="23">
        <v>23600</v>
      </c>
    </row>
    <row r="235" spans="1:7" ht="38.25">
      <c r="A235" s="30" t="s">
        <v>545</v>
      </c>
      <c r="B235" s="38"/>
      <c r="C235" s="7" t="s">
        <v>956</v>
      </c>
      <c r="D235" s="7" t="s">
        <v>1031</v>
      </c>
      <c r="E235" s="13">
        <v>1965</v>
      </c>
      <c r="F235" s="32">
        <v>23973</v>
      </c>
      <c r="G235" s="23">
        <v>25176</v>
      </c>
    </row>
    <row r="236" spans="1:7" ht="38.25">
      <c r="A236" s="30" t="s">
        <v>545</v>
      </c>
      <c r="B236" s="38"/>
      <c r="C236" s="7" t="s">
        <v>956</v>
      </c>
      <c r="D236" s="7" t="s">
        <v>957</v>
      </c>
      <c r="E236" s="13">
        <v>1972</v>
      </c>
      <c r="F236" s="32">
        <v>26395</v>
      </c>
      <c r="G236" s="23">
        <v>26717</v>
      </c>
    </row>
    <row r="237" spans="1:7" ht="38.25">
      <c r="A237" s="30" t="s">
        <v>545</v>
      </c>
      <c r="B237" s="38"/>
      <c r="C237" s="7" t="s">
        <v>956</v>
      </c>
      <c r="D237" s="7" t="s">
        <v>1032</v>
      </c>
      <c r="E237" s="13">
        <v>1973</v>
      </c>
      <c r="F237" s="32">
        <v>26884</v>
      </c>
      <c r="G237" s="13" t="s">
        <v>544</v>
      </c>
    </row>
    <row r="238" spans="1:7" ht="38.25">
      <c r="A238" s="30" t="s">
        <v>545</v>
      </c>
      <c r="B238" s="38"/>
      <c r="C238" s="7" t="s">
        <v>975</v>
      </c>
      <c r="D238" s="7" t="s">
        <v>1562</v>
      </c>
      <c r="E238" s="13">
        <v>1945</v>
      </c>
      <c r="F238" s="32">
        <v>16712</v>
      </c>
      <c r="G238" s="23">
        <v>17244</v>
      </c>
    </row>
    <row r="239" spans="1:7" ht="63.75">
      <c r="A239" s="65" t="s">
        <v>1638</v>
      </c>
      <c r="B239" s="3" t="s">
        <v>32</v>
      </c>
      <c r="C239" s="49" t="s">
        <v>975</v>
      </c>
      <c r="D239" s="49" t="s">
        <v>1208</v>
      </c>
      <c r="E239" s="15">
        <v>1931</v>
      </c>
      <c r="F239" s="33">
        <v>11363</v>
      </c>
      <c r="G239" s="34">
        <v>12408</v>
      </c>
    </row>
    <row r="240" spans="1:7" ht="63.75">
      <c r="A240" s="65" t="s">
        <v>1638</v>
      </c>
      <c r="B240" s="3" t="s">
        <v>32</v>
      </c>
      <c r="C240" s="49" t="s">
        <v>975</v>
      </c>
      <c r="D240" s="49" t="s">
        <v>1210</v>
      </c>
      <c r="E240" s="15">
        <v>1933</v>
      </c>
      <c r="F240" s="34">
        <v>12408</v>
      </c>
      <c r="G240" s="33">
        <v>12747</v>
      </c>
    </row>
    <row r="241" spans="1:7" ht="63.75">
      <c r="A241" s="65" t="s">
        <v>1638</v>
      </c>
      <c r="B241" s="3" t="s">
        <v>32</v>
      </c>
      <c r="C241" s="49" t="s">
        <v>975</v>
      </c>
      <c r="D241" s="49" t="s">
        <v>741</v>
      </c>
      <c r="E241" s="15">
        <v>1934</v>
      </c>
      <c r="F241" s="33">
        <v>12747</v>
      </c>
      <c r="G241" s="33">
        <v>13794</v>
      </c>
    </row>
    <row r="242" spans="1:7" ht="63.75">
      <c r="A242" s="65" t="s">
        <v>1638</v>
      </c>
      <c r="B242" s="3" t="s">
        <v>32</v>
      </c>
      <c r="C242" s="49" t="s">
        <v>975</v>
      </c>
      <c r="D242" s="49" t="s">
        <v>1472</v>
      </c>
      <c r="E242" s="15">
        <v>1938</v>
      </c>
      <c r="F242" s="34">
        <v>14019</v>
      </c>
      <c r="G242" s="33">
        <v>15008</v>
      </c>
    </row>
    <row r="243" spans="1:7" ht="63.75">
      <c r="A243" s="65" t="s">
        <v>1638</v>
      </c>
      <c r="B243" s="3" t="s">
        <v>32</v>
      </c>
      <c r="C243" s="49" t="s">
        <v>975</v>
      </c>
      <c r="D243" s="49" t="s">
        <v>1473</v>
      </c>
      <c r="E243" s="15">
        <v>1941</v>
      </c>
      <c r="F243" s="33">
        <v>15008</v>
      </c>
      <c r="G243" s="33">
        <v>16508</v>
      </c>
    </row>
    <row r="244" spans="1:7" ht="63.75">
      <c r="A244" s="65" t="s">
        <v>1638</v>
      </c>
      <c r="B244" s="3" t="s">
        <v>32</v>
      </c>
      <c r="C244" s="49" t="s">
        <v>975</v>
      </c>
      <c r="D244" s="49" t="s">
        <v>1560</v>
      </c>
      <c r="E244" s="15">
        <v>1945</v>
      </c>
      <c r="F244" s="33">
        <v>16508</v>
      </c>
      <c r="G244" s="33">
        <v>17224</v>
      </c>
    </row>
    <row r="245" spans="1:7" ht="63.75">
      <c r="A245" s="65" t="s">
        <v>1638</v>
      </c>
      <c r="B245" s="3" t="s">
        <v>32</v>
      </c>
      <c r="C245" s="49" t="s">
        <v>975</v>
      </c>
      <c r="D245" s="49" t="s">
        <v>1439</v>
      </c>
      <c r="E245" s="15">
        <v>1947</v>
      </c>
      <c r="F245" s="33">
        <v>17224</v>
      </c>
      <c r="G245" s="25">
        <v>1948</v>
      </c>
    </row>
    <row r="246" spans="1:7" ht="63.75">
      <c r="A246" s="65" t="s">
        <v>1638</v>
      </c>
      <c r="B246" s="3" t="s">
        <v>32</v>
      </c>
      <c r="C246" s="49" t="s">
        <v>975</v>
      </c>
      <c r="D246" s="10" t="s">
        <v>929</v>
      </c>
      <c r="E246" s="15">
        <v>1948</v>
      </c>
      <c r="F246" s="33">
        <v>17876</v>
      </c>
      <c r="G246" s="33">
        <v>18050</v>
      </c>
    </row>
    <row r="247" spans="1:7" ht="63.75">
      <c r="A247" s="65" t="s">
        <v>1638</v>
      </c>
      <c r="B247" s="3" t="s">
        <v>32</v>
      </c>
      <c r="C247" s="49" t="s">
        <v>975</v>
      </c>
      <c r="D247" s="10" t="s">
        <v>561</v>
      </c>
      <c r="E247" s="15">
        <v>1949</v>
      </c>
      <c r="F247" s="33">
        <v>18050</v>
      </c>
      <c r="G247" s="33">
        <v>18953</v>
      </c>
    </row>
    <row r="248" spans="1:7" ht="63.75">
      <c r="A248" s="65" t="s">
        <v>1638</v>
      </c>
      <c r="B248" s="3" t="s">
        <v>32</v>
      </c>
      <c r="C248" s="49" t="s">
        <v>975</v>
      </c>
      <c r="D248" s="49" t="s">
        <v>580</v>
      </c>
      <c r="E248" s="13">
        <v>1951</v>
      </c>
      <c r="F248" s="33">
        <v>18953</v>
      </c>
      <c r="G248" s="32" t="s">
        <v>813</v>
      </c>
    </row>
    <row r="249" spans="1:7" ht="63.75">
      <c r="A249" s="65" t="s">
        <v>1638</v>
      </c>
      <c r="B249" s="3" t="s">
        <v>32</v>
      </c>
      <c r="C249" s="49" t="s">
        <v>975</v>
      </c>
      <c r="D249" s="49" t="s">
        <v>742</v>
      </c>
      <c r="E249" s="13">
        <v>1969</v>
      </c>
      <c r="F249" s="32">
        <v>25251</v>
      </c>
      <c r="G249" s="32">
        <v>27088</v>
      </c>
    </row>
    <row r="250" spans="1:7" ht="63.75">
      <c r="A250" s="65" t="s">
        <v>1638</v>
      </c>
      <c r="B250" s="3" t="s">
        <v>32</v>
      </c>
      <c r="C250" s="49" t="s">
        <v>975</v>
      </c>
      <c r="D250" s="49" t="s">
        <v>976</v>
      </c>
      <c r="E250" s="13">
        <v>1974</v>
      </c>
      <c r="F250" s="32">
        <v>27088</v>
      </c>
      <c r="G250" s="32">
        <v>27144</v>
      </c>
    </row>
    <row r="251" spans="1:7" ht="63.75">
      <c r="A251" s="65" t="s">
        <v>1638</v>
      </c>
      <c r="B251" s="3" t="s">
        <v>32</v>
      </c>
      <c r="C251" s="49" t="s">
        <v>975</v>
      </c>
      <c r="D251" s="49" t="s">
        <v>775</v>
      </c>
      <c r="E251" s="13">
        <v>1974</v>
      </c>
      <c r="F251" s="32">
        <v>27248</v>
      </c>
      <c r="G251" s="32">
        <v>27445</v>
      </c>
    </row>
    <row r="252" spans="1:7" ht="63.75">
      <c r="A252" s="65" t="s">
        <v>1638</v>
      </c>
      <c r="B252" s="3" t="s">
        <v>32</v>
      </c>
      <c r="C252" s="49" t="s">
        <v>975</v>
      </c>
      <c r="D252" s="45" t="s">
        <v>1126</v>
      </c>
      <c r="E252" s="13">
        <v>1975</v>
      </c>
      <c r="F252" s="32">
        <v>27445</v>
      </c>
      <c r="G252" s="35">
        <v>27880</v>
      </c>
    </row>
    <row r="253" spans="1:7" ht="89.25">
      <c r="A253" s="30" t="s">
        <v>551</v>
      </c>
      <c r="B253" s="38"/>
      <c r="C253" s="7" t="s">
        <v>975</v>
      </c>
      <c r="D253" s="7" t="s">
        <v>867</v>
      </c>
      <c r="E253" s="13">
        <v>1948</v>
      </c>
      <c r="F253" s="32">
        <v>17566</v>
      </c>
      <c r="G253" s="23">
        <v>18771</v>
      </c>
    </row>
    <row r="254" spans="1:7" ht="89.25">
      <c r="A254" s="30" t="s">
        <v>551</v>
      </c>
      <c r="B254" s="38"/>
      <c r="C254" s="7" t="s">
        <v>975</v>
      </c>
      <c r="D254" s="7" t="s">
        <v>392</v>
      </c>
      <c r="E254" s="13">
        <v>1951</v>
      </c>
      <c r="F254" s="32">
        <v>18784</v>
      </c>
      <c r="G254" s="23">
        <v>19028</v>
      </c>
    </row>
    <row r="255" spans="1:7" ht="89.25">
      <c r="A255" s="30" t="s">
        <v>551</v>
      </c>
      <c r="B255" s="38"/>
      <c r="C255" s="7" t="s">
        <v>975</v>
      </c>
      <c r="D255" s="7" t="s">
        <v>868</v>
      </c>
      <c r="E255" s="13">
        <v>1952</v>
      </c>
      <c r="F255" s="32">
        <v>19079</v>
      </c>
      <c r="G255" s="13" t="s">
        <v>544</v>
      </c>
    </row>
    <row r="256" spans="1:7">
      <c r="A256" s="65" t="s">
        <v>1636</v>
      </c>
      <c r="B256" s="3" t="s">
        <v>1294</v>
      </c>
      <c r="C256" s="7" t="s">
        <v>958</v>
      </c>
      <c r="D256" s="10" t="s">
        <v>712</v>
      </c>
      <c r="E256" s="13">
        <v>1930</v>
      </c>
      <c r="F256" s="32">
        <v>11126</v>
      </c>
      <c r="G256" s="23">
        <v>11529</v>
      </c>
    </row>
    <row r="257" spans="1:7">
      <c r="A257" s="65" t="s">
        <v>1636</v>
      </c>
      <c r="B257" s="3" t="s">
        <v>1294</v>
      </c>
      <c r="C257" s="7" t="s">
        <v>958</v>
      </c>
      <c r="D257" s="10" t="s">
        <v>713</v>
      </c>
      <c r="E257" s="13">
        <v>1931</v>
      </c>
      <c r="F257" s="32">
        <v>11529</v>
      </c>
      <c r="G257" s="23">
        <v>13253</v>
      </c>
    </row>
    <row r="258" spans="1:7" ht="25.5">
      <c r="A258" s="65" t="s">
        <v>1636</v>
      </c>
      <c r="B258" s="3" t="s">
        <v>1294</v>
      </c>
      <c r="C258" s="7" t="s">
        <v>958</v>
      </c>
      <c r="D258" s="10" t="s">
        <v>734</v>
      </c>
      <c r="E258" s="13">
        <v>1936</v>
      </c>
      <c r="F258" s="32">
        <v>13260</v>
      </c>
      <c r="G258" s="23">
        <v>14272</v>
      </c>
    </row>
    <row r="259" spans="1:7" ht="38.25">
      <c r="A259" s="65" t="s">
        <v>1636</v>
      </c>
      <c r="B259" s="3" t="s">
        <v>1294</v>
      </c>
      <c r="C259" s="49" t="s">
        <v>958</v>
      </c>
      <c r="D259" s="3" t="s">
        <v>206</v>
      </c>
      <c r="E259" s="15">
        <v>1939</v>
      </c>
      <c r="F259" s="33">
        <v>14292</v>
      </c>
      <c r="G259" s="32">
        <v>16298</v>
      </c>
    </row>
    <row r="260" spans="1:7">
      <c r="A260" s="65" t="s">
        <v>1636</v>
      </c>
      <c r="B260" s="3" t="s">
        <v>1294</v>
      </c>
      <c r="C260" s="49" t="s">
        <v>958</v>
      </c>
      <c r="D260" s="129" t="s">
        <v>1616</v>
      </c>
      <c r="E260" s="15">
        <v>1944</v>
      </c>
      <c r="F260" s="33">
        <v>16298</v>
      </c>
      <c r="G260" s="33">
        <v>17280</v>
      </c>
    </row>
    <row r="261" spans="1:7" ht="25.5">
      <c r="A261" s="65" t="s">
        <v>1636</v>
      </c>
      <c r="B261" s="3" t="s">
        <v>1294</v>
      </c>
      <c r="C261" s="7" t="s">
        <v>958</v>
      </c>
      <c r="D261" s="7" t="s">
        <v>207</v>
      </c>
      <c r="E261" s="13">
        <v>1947</v>
      </c>
      <c r="F261" s="32">
        <v>17316</v>
      </c>
      <c r="G261" s="32">
        <v>19026</v>
      </c>
    </row>
    <row r="262" spans="1:7">
      <c r="A262" s="65" t="s">
        <v>1636</v>
      </c>
      <c r="B262" s="3" t="s">
        <v>1294</v>
      </c>
      <c r="C262" s="7" t="s">
        <v>958</v>
      </c>
      <c r="D262" s="7" t="s">
        <v>208</v>
      </c>
      <c r="E262" s="13">
        <v>1952</v>
      </c>
      <c r="F262" s="32">
        <v>19065</v>
      </c>
      <c r="G262" s="32">
        <v>21947</v>
      </c>
    </row>
    <row r="263" spans="1:7" ht="25.5">
      <c r="A263" s="65" t="s">
        <v>1636</v>
      </c>
      <c r="B263" s="3" t="s">
        <v>1294</v>
      </c>
      <c r="C263" s="7" t="s">
        <v>958</v>
      </c>
      <c r="D263" s="7" t="s">
        <v>209</v>
      </c>
      <c r="E263" s="13">
        <v>1960</v>
      </c>
      <c r="F263" s="32">
        <v>22021</v>
      </c>
      <c r="G263" s="32">
        <v>22463</v>
      </c>
    </row>
    <row r="264" spans="1:7">
      <c r="A264" s="65" t="s">
        <v>1636</v>
      </c>
      <c r="B264" s="3" t="s">
        <v>1294</v>
      </c>
      <c r="C264" s="7" t="s">
        <v>958</v>
      </c>
      <c r="D264" s="7" t="s">
        <v>210</v>
      </c>
      <c r="E264" s="13">
        <v>1961</v>
      </c>
      <c r="F264" s="32">
        <v>22463</v>
      </c>
      <c r="G264" s="32">
        <v>24673</v>
      </c>
    </row>
    <row r="265" spans="1:7" ht="25.5">
      <c r="A265" s="65" t="s">
        <v>1636</v>
      </c>
      <c r="B265" s="3" t="s">
        <v>1294</v>
      </c>
      <c r="C265" s="7" t="s">
        <v>958</v>
      </c>
      <c r="D265" s="7" t="s">
        <v>211</v>
      </c>
      <c r="E265" s="13">
        <v>1967</v>
      </c>
      <c r="F265" s="32">
        <v>24673</v>
      </c>
      <c r="G265" s="32">
        <v>26621</v>
      </c>
    </row>
    <row r="266" spans="1:7" ht="25.5">
      <c r="A266" s="65" t="s">
        <v>1636</v>
      </c>
      <c r="B266" s="3" t="s">
        <v>1294</v>
      </c>
      <c r="C266" s="7" t="s">
        <v>958</v>
      </c>
      <c r="D266" s="10" t="s">
        <v>1617</v>
      </c>
      <c r="E266" s="14">
        <v>1972</v>
      </c>
      <c r="F266" s="32">
        <v>26621</v>
      </c>
      <c r="G266" s="32">
        <v>27144</v>
      </c>
    </row>
    <row r="267" spans="1:7" ht="25.5">
      <c r="A267" s="65" t="s">
        <v>1636</v>
      </c>
      <c r="B267" s="3" t="s">
        <v>1294</v>
      </c>
      <c r="C267" s="7" t="s">
        <v>958</v>
      </c>
      <c r="D267" s="10" t="s">
        <v>793</v>
      </c>
      <c r="E267" s="14">
        <v>1974</v>
      </c>
      <c r="F267" s="33">
        <v>27285</v>
      </c>
      <c r="G267" s="33">
        <v>28025</v>
      </c>
    </row>
    <row r="268" spans="1:7">
      <c r="A268" s="65" t="s">
        <v>1636</v>
      </c>
      <c r="B268" s="3" t="s">
        <v>1294</v>
      </c>
      <c r="C268" s="7" t="s">
        <v>958</v>
      </c>
      <c r="D268" s="10" t="s">
        <v>1205</v>
      </c>
      <c r="E268" s="13">
        <v>1976</v>
      </c>
      <c r="F268" s="32">
        <v>28026</v>
      </c>
      <c r="G268" s="34">
        <v>28646</v>
      </c>
    </row>
    <row r="269" spans="1:7">
      <c r="A269" s="65" t="s">
        <v>1636</v>
      </c>
      <c r="B269" s="3" t="s">
        <v>1294</v>
      </c>
      <c r="C269" s="7" t="s">
        <v>958</v>
      </c>
      <c r="D269" s="134" t="s">
        <v>788</v>
      </c>
      <c r="E269" s="13">
        <v>1978</v>
      </c>
      <c r="F269" s="32">
        <v>28646</v>
      </c>
      <c r="G269" s="34">
        <v>29465</v>
      </c>
    </row>
    <row r="270" spans="1:7">
      <c r="A270" s="65" t="s">
        <v>1636</v>
      </c>
      <c r="B270" s="3" t="s">
        <v>1294</v>
      </c>
      <c r="C270" s="7" t="s">
        <v>958</v>
      </c>
      <c r="D270" s="10" t="s">
        <v>794</v>
      </c>
      <c r="E270" s="13">
        <v>1980</v>
      </c>
      <c r="F270" s="32">
        <v>29466</v>
      </c>
      <c r="G270" s="34">
        <v>30186</v>
      </c>
    </row>
    <row r="271" spans="1:7" ht="25.5">
      <c r="A271" s="65" t="s">
        <v>1636</v>
      </c>
      <c r="B271" s="3" t="s">
        <v>1294</v>
      </c>
      <c r="C271" s="7" t="s">
        <v>958</v>
      </c>
      <c r="D271" s="10" t="s">
        <v>795</v>
      </c>
      <c r="E271" s="13">
        <v>1982</v>
      </c>
      <c r="F271" s="32">
        <v>30209</v>
      </c>
      <c r="G271" s="21">
        <v>30372</v>
      </c>
    </row>
    <row r="272" spans="1:7">
      <c r="A272" s="65" t="s">
        <v>1636</v>
      </c>
      <c r="B272" s="3" t="s">
        <v>1294</v>
      </c>
      <c r="C272" s="7" t="s">
        <v>958</v>
      </c>
      <c r="D272" s="10" t="s">
        <v>659</v>
      </c>
      <c r="E272" s="13">
        <v>1983</v>
      </c>
      <c r="F272" s="32">
        <v>30508</v>
      </c>
      <c r="G272" s="21">
        <v>31396</v>
      </c>
    </row>
    <row r="273" spans="1:7" ht="25.5">
      <c r="A273" s="65" t="s">
        <v>1636</v>
      </c>
      <c r="B273" s="3" t="s">
        <v>1294</v>
      </c>
      <c r="C273" s="7" t="s">
        <v>958</v>
      </c>
      <c r="D273" s="10" t="s">
        <v>660</v>
      </c>
      <c r="E273" s="13">
        <v>1985</v>
      </c>
      <c r="F273" s="21">
        <v>31397</v>
      </c>
      <c r="G273" s="21">
        <v>32146</v>
      </c>
    </row>
    <row r="274" spans="1:7" ht="25.5">
      <c r="A274" s="65" t="s">
        <v>1636</v>
      </c>
      <c r="B274" s="3" t="s">
        <v>1294</v>
      </c>
      <c r="C274" s="7" t="s">
        <v>958</v>
      </c>
      <c r="D274" s="18" t="s">
        <v>661</v>
      </c>
      <c r="E274" s="13">
        <v>1988</v>
      </c>
      <c r="F274" s="21">
        <v>32147</v>
      </c>
      <c r="G274" s="21">
        <v>33445</v>
      </c>
    </row>
    <row r="275" spans="1:7">
      <c r="A275" s="65" t="s">
        <v>1636</v>
      </c>
      <c r="B275" s="3" t="s">
        <v>1294</v>
      </c>
      <c r="C275" s="7" t="s">
        <v>958</v>
      </c>
      <c r="D275" s="10" t="s">
        <v>1002</v>
      </c>
      <c r="E275" s="13">
        <v>1991</v>
      </c>
      <c r="F275" s="21">
        <v>33451</v>
      </c>
      <c r="G275" s="21">
        <v>35020</v>
      </c>
    </row>
    <row r="276" spans="1:7">
      <c r="A276" s="65" t="s">
        <v>1636</v>
      </c>
      <c r="B276" s="3" t="s">
        <v>1294</v>
      </c>
      <c r="C276" s="7" t="s">
        <v>958</v>
      </c>
      <c r="D276" s="10" t="s">
        <v>363</v>
      </c>
      <c r="E276" s="13">
        <v>1995</v>
      </c>
      <c r="F276" s="21">
        <v>35021</v>
      </c>
      <c r="G276" s="21">
        <v>36475</v>
      </c>
    </row>
    <row r="277" spans="1:7" ht="25.5">
      <c r="A277" s="65" t="s">
        <v>1636</v>
      </c>
      <c r="B277" s="3" t="s">
        <v>1294</v>
      </c>
      <c r="C277" s="7" t="s">
        <v>958</v>
      </c>
      <c r="D277" s="10" t="s">
        <v>291</v>
      </c>
      <c r="E277" s="14">
        <v>1999</v>
      </c>
      <c r="F277" s="32">
        <v>36476</v>
      </c>
      <c r="G277" s="32">
        <v>37290</v>
      </c>
    </row>
    <row r="278" spans="1:7" ht="25.5">
      <c r="A278" s="65" t="s">
        <v>1636</v>
      </c>
      <c r="B278" s="3" t="s">
        <v>1294</v>
      </c>
      <c r="C278" s="7" t="s">
        <v>958</v>
      </c>
      <c r="D278" s="10" t="s">
        <v>745</v>
      </c>
      <c r="E278" s="14">
        <v>2002</v>
      </c>
      <c r="F278" s="32">
        <v>37295</v>
      </c>
      <c r="G278" s="32">
        <v>37376</v>
      </c>
    </row>
    <row r="279" spans="1:7" ht="25.5">
      <c r="A279" s="65" t="s">
        <v>1636</v>
      </c>
      <c r="B279" s="3" t="s">
        <v>1294</v>
      </c>
      <c r="C279" s="7" t="s">
        <v>958</v>
      </c>
      <c r="D279" s="10" t="s">
        <v>365</v>
      </c>
      <c r="E279" s="14">
        <v>2002</v>
      </c>
      <c r="F279" s="32">
        <v>37377</v>
      </c>
      <c r="G279" s="32">
        <v>38446</v>
      </c>
    </row>
    <row r="280" spans="1:7" ht="25.5">
      <c r="A280" s="65" t="s">
        <v>1636</v>
      </c>
      <c r="B280" s="3" t="s">
        <v>1294</v>
      </c>
      <c r="C280" s="7" t="s">
        <v>958</v>
      </c>
      <c r="D280" s="10" t="s">
        <v>981</v>
      </c>
      <c r="E280" s="14">
        <v>2005</v>
      </c>
      <c r="F280" s="33">
        <v>38442</v>
      </c>
      <c r="G280" s="117">
        <v>40136</v>
      </c>
    </row>
    <row r="281" spans="1:7">
      <c r="A281" s="65" t="s">
        <v>1636</v>
      </c>
      <c r="B281" s="3" t="s">
        <v>1294</v>
      </c>
      <c r="C281" s="7" t="s">
        <v>958</v>
      </c>
      <c r="D281" s="134" t="s">
        <v>1659</v>
      </c>
      <c r="E281" s="14">
        <v>2009</v>
      </c>
      <c r="F281" s="117">
        <v>40136</v>
      </c>
      <c r="G281" s="32">
        <v>40724</v>
      </c>
    </row>
    <row r="282" spans="1:7" ht="38.25">
      <c r="A282" s="30" t="s">
        <v>545</v>
      </c>
      <c r="B282" s="38"/>
      <c r="C282" s="7" t="s">
        <v>958</v>
      </c>
      <c r="D282" s="7" t="s">
        <v>1033</v>
      </c>
      <c r="E282" s="13">
        <v>1926</v>
      </c>
      <c r="F282" s="32">
        <v>9708</v>
      </c>
      <c r="G282" s="13" t="s">
        <v>544</v>
      </c>
    </row>
    <row r="283" spans="1:7" ht="38.25">
      <c r="A283" s="30" t="s">
        <v>545</v>
      </c>
      <c r="B283" s="38"/>
      <c r="C283" s="7" t="s">
        <v>958</v>
      </c>
      <c r="D283" s="7" t="s">
        <v>907</v>
      </c>
      <c r="E283" s="13">
        <v>1935</v>
      </c>
      <c r="F283" s="32">
        <v>12864</v>
      </c>
      <c r="G283" s="13"/>
    </row>
    <row r="284" spans="1:7" ht="38.25">
      <c r="A284" s="30" t="s">
        <v>545</v>
      </c>
      <c r="B284" s="38"/>
      <c r="C284" s="7" t="s">
        <v>958</v>
      </c>
      <c r="D284" s="7" t="s">
        <v>207</v>
      </c>
      <c r="E284" s="13">
        <v>1941</v>
      </c>
      <c r="F284" s="32">
        <v>15027</v>
      </c>
      <c r="G284" s="23">
        <v>15644</v>
      </c>
    </row>
    <row r="285" spans="1:7" ht="38.25">
      <c r="A285" s="30" t="s">
        <v>545</v>
      </c>
      <c r="B285" s="38"/>
      <c r="C285" s="7" t="s">
        <v>958</v>
      </c>
      <c r="D285" s="7" t="s">
        <v>1034</v>
      </c>
      <c r="E285" s="13">
        <v>1947</v>
      </c>
      <c r="F285" s="32">
        <v>17400</v>
      </c>
      <c r="G285" s="23">
        <v>19232</v>
      </c>
    </row>
    <row r="286" spans="1:7" ht="38.25">
      <c r="A286" s="30" t="s">
        <v>545</v>
      </c>
      <c r="B286" s="38"/>
      <c r="C286" s="7" t="s">
        <v>958</v>
      </c>
      <c r="D286" s="7" t="s">
        <v>1035</v>
      </c>
      <c r="E286" s="13">
        <v>1952</v>
      </c>
      <c r="F286" s="32">
        <v>19239</v>
      </c>
      <c r="G286" s="23">
        <v>22021</v>
      </c>
    </row>
    <row r="287" spans="1:7" ht="38.25">
      <c r="A287" s="30" t="s">
        <v>545</v>
      </c>
      <c r="B287" s="38"/>
      <c r="C287" s="7" t="s">
        <v>958</v>
      </c>
      <c r="D287" s="7" t="s">
        <v>1036</v>
      </c>
      <c r="E287" s="13">
        <v>1969</v>
      </c>
      <c r="F287" s="32">
        <v>25477</v>
      </c>
      <c r="G287" s="23">
        <v>26652</v>
      </c>
    </row>
    <row r="288" spans="1:7" ht="38.25">
      <c r="A288" s="30" t="s">
        <v>545</v>
      </c>
      <c r="B288" s="38"/>
      <c r="C288" s="7" t="s">
        <v>977</v>
      </c>
      <c r="D288" s="7" t="s">
        <v>270</v>
      </c>
      <c r="E288" s="13">
        <v>1942</v>
      </c>
      <c r="F288" s="32">
        <v>15588</v>
      </c>
      <c r="G288" s="22">
        <v>16572</v>
      </c>
    </row>
    <row r="289" spans="1:7" ht="63.75">
      <c r="A289" s="65" t="s">
        <v>1638</v>
      </c>
      <c r="B289" s="3" t="s">
        <v>32</v>
      </c>
      <c r="C289" s="7" t="s">
        <v>977</v>
      </c>
      <c r="D289" s="7" t="s">
        <v>1083</v>
      </c>
      <c r="E289" s="13">
        <v>1926</v>
      </c>
      <c r="F289" s="32">
        <v>9700</v>
      </c>
      <c r="G289" s="32">
        <v>9814</v>
      </c>
    </row>
    <row r="290" spans="1:7" ht="63.75">
      <c r="A290" s="65" t="s">
        <v>1638</v>
      </c>
      <c r="B290" s="3" t="s">
        <v>32</v>
      </c>
      <c r="C290" s="7" t="s">
        <v>977</v>
      </c>
      <c r="D290" s="7" t="s">
        <v>130</v>
      </c>
      <c r="E290" s="13">
        <v>1927</v>
      </c>
      <c r="F290" s="32">
        <v>10089</v>
      </c>
      <c r="G290" s="32">
        <v>11512</v>
      </c>
    </row>
    <row r="291" spans="1:7" ht="63.75">
      <c r="A291" s="65" t="s">
        <v>1638</v>
      </c>
      <c r="B291" s="3" t="s">
        <v>32</v>
      </c>
      <c r="C291" s="7" t="s">
        <v>977</v>
      </c>
      <c r="D291" s="7" t="s">
        <v>129</v>
      </c>
      <c r="E291" s="13">
        <v>1927</v>
      </c>
      <c r="F291" s="32">
        <v>9879</v>
      </c>
      <c r="G291" s="32">
        <v>10089</v>
      </c>
    </row>
    <row r="292" spans="1:7" ht="63.75">
      <c r="A292" s="65" t="s">
        <v>1638</v>
      </c>
      <c r="B292" s="3" t="s">
        <v>32</v>
      </c>
      <c r="C292" s="7" t="s">
        <v>977</v>
      </c>
      <c r="D292" s="7" t="s">
        <v>131</v>
      </c>
      <c r="E292" s="13">
        <v>1931</v>
      </c>
      <c r="F292" s="32">
        <v>11512</v>
      </c>
      <c r="G292" s="32">
        <v>12056</v>
      </c>
    </row>
    <row r="293" spans="1:7" ht="63.75">
      <c r="A293" s="65" t="s">
        <v>1638</v>
      </c>
      <c r="B293" s="3" t="s">
        <v>32</v>
      </c>
      <c r="C293" s="7" t="s">
        <v>977</v>
      </c>
      <c r="D293" s="7" t="s">
        <v>132</v>
      </c>
      <c r="E293" s="13">
        <v>1933</v>
      </c>
      <c r="F293" s="32">
        <v>12056</v>
      </c>
      <c r="G293" s="32">
        <v>12087</v>
      </c>
    </row>
    <row r="294" spans="1:7" ht="63.75">
      <c r="A294" s="65" t="s">
        <v>1638</v>
      </c>
      <c r="B294" s="3" t="s">
        <v>32</v>
      </c>
      <c r="C294" s="7" t="s">
        <v>977</v>
      </c>
      <c r="D294" s="7" t="s">
        <v>133</v>
      </c>
      <c r="E294" s="13">
        <v>1933</v>
      </c>
      <c r="F294" s="32">
        <v>12091</v>
      </c>
      <c r="G294" s="32">
        <v>12858</v>
      </c>
    </row>
    <row r="295" spans="1:7" ht="63.75">
      <c r="A295" s="65" t="s">
        <v>1638</v>
      </c>
      <c r="B295" s="3" t="s">
        <v>32</v>
      </c>
      <c r="C295" s="7" t="s">
        <v>977</v>
      </c>
      <c r="D295" s="7" t="s">
        <v>582</v>
      </c>
      <c r="E295" s="13">
        <v>1935</v>
      </c>
      <c r="F295" s="32">
        <v>12926</v>
      </c>
      <c r="G295" s="32">
        <v>13332</v>
      </c>
    </row>
    <row r="296" spans="1:7" ht="63.75">
      <c r="A296" s="65" t="s">
        <v>1638</v>
      </c>
      <c r="B296" s="3" t="s">
        <v>32</v>
      </c>
      <c r="C296" s="7" t="s">
        <v>977</v>
      </c>
      <c r="D296" s="7" t="s">
        <v>798</v>
      </c>
      <c r="E296" s="13">
        <v>1936</v>
      </c>
      <c r="F296" s="32">
        <v>13387</v>
      </c>
      <c r="G296" s="32">
        <v>13584</v>
      </c>
    </row>
    <row r="297" spans="1:7" ht="63.75">
      <c r="A297" s="65" t="s">
        <v>1638</v>
      </c>
      <c r="B297" s="3" t="s">
        <v>32</v>
      </c>
      <c r="C297" s="7" t="s">
        <v>977</v>
      </c>
      <c r="D297" s="7" t="s">
        <v>196</v>
      </c>
      <c r="E297" s="13">
        <v>1937</v>
      </c>
      <c r="F297" s="32">
        <v>13584</v>
      </c>
      <c r="G297" s="32">
        <v>14321</v>
      </c>
    </row>
    <row r="298" spans="1:7" ht="63.75">
      <c r="A298" s="65" t="s">
        <v>1638</v>
      </c>
      <c r="B298" s="3" t="s">
        <v>32</v>
      </c>
      <c r="C298" s="7" t="s">
        <v>977</v>
      </c>
      <c r="D298" s="7" t="s">
        <v>1393</v>
      </c>
      <c r="E298" s="13">
        <v>1939</v>
      </c>
      <c r="F298" s="32">
        <v>14321</v>
      </c>
      <c r="G298" s="43">
        <v>1944</v>
      </c>
    </row>
    <row r="299" spans="1:7" ht="63.75">
      <c r="A299" s="65" t="s">
        <v>1638</v>
      </c>
      <c r="B299" s="3" t="s">
        <v>32</v>
      </c>
      <c r="C299" s="7" t="s">
        <v>977</v>
      </c>
      <c r="D299" s="7" t="s">
        <v>170</v>
      </c>
      <c r="E299" s="13">
        <v>1944</v>
      </c>
      <c r="F299" s="23">
        <v>16400</v>
      </c>
      <c r="G299" s="48">
        <v>16938</v>
      </c>
    </row>
    <row r="300" spans="1:7" ht="63.75">
      <c r="A300" s="65" t="s">
        <v>1638</v>
      </c>
      <c r="B300" s="3" t="s">
        <v>32</v>
      </c>
      <c r="C300" s="7" t="s">
        <v>977</v>
      </c>
      <c r="D300" s="7" t="s">
        <v>313</v>
      </c>
      <c r="E300" s="13">
        <v>1946</v>
      </c>
      <c r="F300" s="118">
        <v>17063</v>
      </c>
      <c r="G300" s="32">
        <v>19497</v>
      </c>
    </row>
    <row r="301" spans="1:7" ht="63.75">
      <c r="A301" s="65" t="s">
        <v>1638</v>
      </c>
      <c r="B301" s="3" t="s">
        <v>32</v>
      </c>
      <c r="C301" s="49" t="s">
        <v>977</v>
      </c>
      <c r="D301" s="49" t="s">
        <v>579</v>
      </c>
      <c r="E301" s="15">
        <v>1953</v>
      </c>
      <c r="F301" s="33">
        <v>19522</v>
      </c>
      <c r="G301" s="33">
        <v>26805</v>
      </c>
    </row>
    <row r="302" spans="1:7" ht="63.75">
      <c r="A302" s="65" t="s">
        <v>1638</v>
      </c>
      <c r="B302" s="3" t="s">
        <v>32</v>
      </c>
      <c r="C302" s="49" t="s">
        <v>977</v>
      </c>
      <c r="D302" s="49" t="s">
        <v>1163</v>
      </c>
      <c r="E302" s="15">
        <v>1973</v>
      </c>
      <c r="F302" s="33">
        <v>26805</v>
      </c>
      <c r="G302" s="32">
        <v>27144</v>
      </c>
    </row>
    <row r="303" spans="1:7" ht="63.75">
      <c r="A303" s="65" t="s">
        <v>1638</v>
      </c>
      <c r="B303" s="3" t="s">
        <v>32</v>
      </c>
      <c r="C303" s="49" t="s">
        <v>977</v>
      </c>
      <c r="D303" s="49" t="s">
        <v>672</v>
      </c>
      <c r="E303" s="3">
        <v>1974</v>
      </c>
      <c r="F303" s="32">
        <v>27257</v>
      </c>
      <c r="G303" s="35">
        <v>27880</v>
      </c>
    </row>
    <row r="304" spans="1:7" ht="89.25">
      <c r="A304" s="30" t="s">
        <v>551</v>
      </c>
      <c r="B304" s="38"/>
      <c r="C304" s="7" t="s">
        <v>977</v>
      </c>
      <c r="D304" s="7" t="s">
        <v>579</v>
      </c>
      <c r="E304" s="13">
        <v>1939</v>
      </c>
      <c r="F304" s="32"/>
      <c r="G304" s="23">
        <v>14285</v>
      </c>
    </row>
    <row r="305" spans="1:7" ht="89.25">
      <c r="A305" s="30" t="s">
        <v>551</v>
      </c>
      <c r="B305" s="38"/>
      <c r="C305" s="7" t="s">
        <v>977</v>
      </c>
      <c r="D305" s="7" t="s">
        <v>869</v>
      </c>
      <c r="E305" s="13">
        <v>1947</v>
      </c>
      <c r="F305" s="32">
        <v>17345</v>
      </c>
      <c r="G305" s="23">
        <v>19785</v>
      </c>
    </row>
    <row r="306" spans="1:7" ht="89.25">
      <c r="A306" s="30" t="s">
        <v>551</v>
      </c>
      <c r="B306" s="38"/>
      <c r="C306" s="7" t="s">
        <v>977</v>
      </c>
      <c r="D306" s="7" t="s">
        <v>870</v>
      </c>
      <c r="E306" s="13">
        <v>1956</v>
      </c>
      <c r="F306" s="32">
        <v>20737</v>
      </c>
      <c r="G306" s="13" t="s">
        <v>544</v>
      </c>
    </row>
    <row r="307" spans="1:7" ht="89.25">
      <c r="A307" s="30" t="s">
        <v>551</v>
      </c>
      <c r="B307" s="38"/>
      <c r="C307" s="7" t="s">
        <v>977</v>
      </c>
      <c r="D307" s="7" t="s">
        <v>797</v>
      </c>
      <c r="E307" s="13">
        <v>1964</v>
      </c>
      <c r="F307" s="32">
        <v>23728</v>
      </c>
      <c r="G307" s="13" t="s">
        <v>544</v>
      </c>
    </row>
    <row r="308" spans="1:7" ht="25.5">
      <c r="A308" s="65" t="s">
        <v>1636</v>
      </c>
      <c r="B308" s="3" t="s">
        <v>1294</v>
      </c>
      <c r="C308" s="7" t="s">
        <v>811</v>
      </c>
      <c r="D308" s="7" t="s">
        <v>663</v>
      </c>
      <c r="E308" s="13">
        <v>1968</v>
      </c>
      <c r="F308" s="32">
        <v>25162</v>
      </c>
      <c r="G308" s="32" t="s">
        <v>810</v>
      </c>
    </row>
    <row r="309" spans="1:7" ht="38.25">
      <c r="A309" s="65" t="s">
        <v>1636</v>
      </c>
      <c r="B309" s="3" t="s">
        <v>1294</v>
      </c>
      <c r="C309" s="7" t="s">
        <v>959</v>
      </c>
      <c r="D309" s="10" t="s">
        <v>1475</v>
      </c>
      <c r="E309" s="14">
        <v>1935</v>
      </c>
      <c r="F309" s="32">
        <v>12900</v>
      </c>
      <c r="G309" s="32">
        <v>13234</v>
      </c>
    </row>
    <row r="310" spans="1:7">
      <c r="A310" s="65" t="s">
        <v>1636</v>
      </c>
      <c r="B310" s="3" t="s">
        <v>1294</v>
      </c>
      <c r="C310" s="7" t="s">
        <v>959</v>
      </c>
      <c r="D310" s="10" t="s">
        <v>1476</v>
      </c>
      <c r="E310" s="14">
        <v>1936</v>
      </c>
      <c r="F310" s="32">
        <v>13234</v>
      </c>
      <c r="G310" s="34">
        <v>16371</v>
      </c>
    </row>
    <row r="311" spans="1:7" ht="25.5">
      <c r="A311" s="65" t="s">
        <v>1636</v>
      </c>
      <c r="B311" s="3" t="s">
        <v>1294</v>
      </c>
      <c r="C311" s="7" t="s">
        <v>959</v>
      </c>
      <c r="D311" s="7" t="s">
        <v>999</v>
      </c>
      <c r="E311" s="13">
        <v>1944</v>
      </c>
      <c r="F311" s="34">
        <v>16371</v>
      </c>
      <c r="G311" s="32">
        <v>17503</v>
      </c>
    </row>
    <row r="312" spans="1:7" ht="25.5">
      <c r="A312" s="65" t="s">
        <v>1636</v>
      </c>
      <c r="B312" s="3" t="s">
        <v>1294</v>
      </c>
      <c r="C312" s="7" t="s">
        <v>959</v>
      </c>
      <c r="D312" s="7" t="s">
        <v>516</v>
      </c>
      <c r="E312" s="13">
        <v>1947</v>
      </c>
      <c r="F312" s="32">
        <v>17503</v>
      </c>
      <c r="G312" s="32">
        <v>18777</v>
      </c>
    </row>
    <row r="313" spans="1:7">
      <c r="A313" s="65" t="s">
        <v>1636</v>
      </c>
      <c r="B313" s="3" t="s">
        <v>1294</v>
      </c>
      <c r="C313" s="7" t="s">
        <v>959</v>
      </c>
      <c r="D313" s="7" t="s">
        <v>37</v>
      </c>
      <c r="E313" s="13">
        <v>1951</v>
      </c>
      <c r="F313" s="32">
        <v>18777</v>
      </c>
      <c r="G313" s="32">
        <v>21595</v>
      </c>
    </row>
    <row r="314" spans="1:7">
      <c r="A314" s="65" t="s">
        <v>1636</v>
      </c>
      <c r="B314" s="3" t="s">
        <v>1294</v>
      </c>
      <c r="C314" s="7" t="s">
        <v>959</v>
      </c>
      <c r="D314" s="7" t="s">
        <v>998</v>
      </c>
      <c r="E314" s="13">
        <v>1959</v>
      </c>
      <c r="F314" s="32">
        <v>21595</v>
      </c>
      <c r="G314" s="32">
        <v>25154</v>
      </c>
    </row>
    <row r="315" spans="1:7">
      <c r="A315" s="65" t="s">
        <v>1636</v>
      </c>
      <c r="B315" s="3" t="s">
        <v>1294</v>
      </c>
      <c r="C315" s="10" t="s">
        <v>959</v>
      </c>
      <c r="D315" s="10" t="s">
        <v>231</v>
      </c>
      <c r="E315" s="14">
        <v>1974</v>
      </c>
      <c r="F315" s="33">
        <v>27302</v>
      </c>
      <c r="G315" s="33">
        <v>28905</v>
      </c>
    </row>
    <row r="316" spans="1:7" ht="25.5">
      <c r="A316" s="65" t="s">
        <v>1636</v>
      </c>
      <c r="B316" s="3" t="s">
        <v>1294</v>
      </c>
      <c r="C316" s="10" t="s">
        <v>959</v>
      </c>
      <c r="D316" s="10" t="s">
        <v>735</v>
      </c>
      <c r="E316" s="14">
        <v>1974</v>
      </c>
      <c r="F316" s="32">
        <v>27144</v>
      </c>
      <c r="G316" s="33">
        <v>27302</v>
      </c>
    </row>
    <row r="317" spans="1:7" ht="25.5">
      <c r="A317" s="65" t="s">
        <v>1636</v>
      </c>
      <c r="B317" s="3" t="s">
        <v>1294</v>
      </c>
      <c r="C317" s="10" t="s">
        <v>959</v>
      </c>
      <c r="D317" s="10" t="s">
        <v>212</v>
      </c>
      <c r="E317" s="14">
        <v>1974</v>
      </c>
      <c r="F317" s="32">
        <v>27088</v>
      </c>
      <c r="G317" s="32">
        <v>27144</v>
      </c>
    </row>
    <row r="318" spans="1:7" ht="25.5">
      <c r="A318" s="65" t="s">
        <v>1636</v>
      </c>
      <c r="B318" s="3" t="s">
        <v>1294</v>
      </c>
      <c r="C318" s="10" t="s">
        <v>959</v>
      </c>
      <c r="D318" s="10" t="s">
        <v>1430</v>
      </c>
      <c r="E318" s="3">
        <v>1979</v>
      </c>
      <c r="F318" s="33">
        <v>28905</v>
      </c>
      <c r="G318" s="33">
        <v>29265</v>
      </c>
    </row>
    <row r="319" spans="1:7" ht="25.5">
      <c r="A319" s="65" t="s">
        <v>1636</v>
      </c>
      <c r="B319" s="3" t="s">
        <v>1294</v>
      </c>
      <c r="C319" s="10" t="s">
        <v>959</v>
      </c>
      <c r="D319" s="10" t="s">
        <v>632</v>
      </c>
      <c r="E319" s="14">
        <v>1980</v>
      </c>
      <c r="F319" s="33">
        <v>29265</v>
      </c>
      <c r="G319" s="33">
        <v>33588</v>
      </c>
    </row>
    <row r="320" spans="1:7" ht="25.5">
      <c r="A320" s="65" t="s">
        <v>1636</v>
      </c>
      <c r="B320" s="3" t="s">
        <v>1294</v>
      </c>
      <c r="C320" s="10" t="s">
        <v>959</v>
      </c>
      <c r="D320" s="10" t="s">
        <v>633</v>
      </c>
      <c r="E320" s="14">
        <v>1991</v>
      </c>
      <c r="F320" s="33">
        <v>33588</v>
      </c>
      <c r="G320" s="33">
        <v>35021</v>
      </c>
    </row>
    <row r="321" spans="1:7" ht="25.5">
      <c r="A321" s="65" t="s">
        <v>1636</v>
      </c>
      <c r="B321" s="3" t="s">
        <v>1294</v>
      </c>
      <c r="C321" s="10" t="s">
        <v>959</v>
      </c>
      <c r="D321" s="10" t="s">
        <v>736</v>
      </c>
      <c r="E321" s="14">
        <v>1995</v>
      </c>
      <c r="F321" s="33">
        <v>35021</v>
      </c>
      <c r="G321" s="33">
        <v>35390</v>
      </c>
    </row>
    <row r="322" spans="1:7" ht="25.5">
      <c r="A322" s="65" t="s">
        <v>1636</v>
      </c>
      <c r="B322" s="3" t="s">
        <v>1294</v>
      </c>
      <c r="C322" s="10" t="s">
        <v>959</v>
      </c>
      <c r="D322" s="3" t="s">
        <v>658</v>
      </c>
      <c r="E322" s="14">
        <v>1996</v>
      </c>
      <c r="F322" s="34">
        <v>35391</v>
      </c>
      <c r="G322" s="34">
        <v>37376</v>
      </c>
    </row>
    <row r="323" spans="1:7" ht="25.5">
      <c r="A323" s="65" t="s">
        <v>1636</v>
      </c>
      <c r="B323" s="3" t="s">
        <v>1294</v>
      </c>
      <c r="C323" s="10" t="s">
        <v>959</v>
      </c>
      <c r="D323" s="10" t="s">
        <v>182</v>
      </c>
      <c r="E323" s="14">
        <v>2002</v>
      </c>
      <c r="F323" s="34">
        <v>37376</v>
      </c>
      <c r="G323" s="34">
        <v>38446</v>
      </c>
    </row>
    <row r="324" spans="1:7" ht="25.5">
      <c r="A324" s="65" t="s">
        <v>1636</v>
      </c>
      <c r="B324" s="3" t="s">
        <v>1294</v>
      </c>
      <c r="C324" s="10" t="s">
        <v>959</v>
      </c>
      <c r="D324" s="9" t="s">
        <v>640</v>
      </c>
      <c r="E324" s="14">
        <v>2005</v>
      </c>
      <c r="F324" s="33">
        <v>38442</v>
      </c>
      <c r="G324" s="33">
        <v>39486</v>
      </c>
    </row>
    <row r="325" spans="1:7" ht="25.5">
      <c r="A325" s="65" t="s">
        <v>1636</v>
      </c>
      <c r="B325" s="3" t="s">
        <v>1294</v>
      </c>
      <c r="C325" s="10" t="s">
        <v>959</v>
      </c>
      <c r="D325" s="9" t="s">
        <v>1683</v>
      </c>
      <c r="E325" s="14">
        <v>2008</v>
      </c>
      <c r="F325" s="33">
        <v>39486</v>
      </c>
      <c r="G325" s="34">
        <v>40724</v>
      </c>
    </row>
    <row r="326" spans="1:7" ht="38.25">
      <c r="A326" s="30" t="s">
        <v>545</v>
      </c>
      <c r="B326" s="38"/>
      <c r="C326" s="7" t="s">
        <v>959</v>
      </c>
      <c r="D326" s="7" t="s">
        <v>1039</v>
      </c>
      <c r="E326" s="13">
        <v>1950</v>
      </c>
      <c r="F326" s="32">
        <v>18426</v>
      </c>
      <c r="G326" s="23">
        <v>18777</v>
      </c>
    </row>
    <row r="327" spans="1:7" ht="38.25">
      <c r="A327" s="30" t="s">
        <v>545</v>
      </c>
      <c r="B327" s="38"/>
      <c r="C327" s="7" t="s">
        <v>959</v>
      </c>
      <c r="D327" s="7" t="s">
        <v>1037</v>
      </c>
      <c r="E327" s="13">
        <v>1955</v>
      </c>
      <c r="F327" s="32">
        <v>20292</v>
      </c>
      <c r="G327" s="13" t="s">
        <v>544</v>
      </c>
    </row>
    <row r="328" spans="1:7" ht="38.25">
      <c r="A328" s="30" t="s">
        <v>545</v>
      </c>
      <c r="B328" s="38"/>
      <c r="C328" s="7" t="s">
        <v>959</v>
      </c>
      <c r="D328" s="7" t="s">
        <v>1038</v>
      </c>
      <c r="E328" s="13">
        <v>1969</v>
      </c>
      <c r="F328" s="32">
        <v>25245</v>
      </c>
      <c r="G328" s="13" t="s">
        <v>544</v>
      </c>
    </row>
    <row r="329" spans="1:7">
      <c r="A329" s="65" t="s">
        <v>1636</v>
      </c>
      <c r="B329" s="3" t="s">
        <v>1295</v>
      </c>
      <c r="C329" s="10" t="s">
        <v>960</v>
      </c>
      <c r="D329" s="134" t="s">
        <v>519</v>
      </c>
      <c r="E329" s="14">
        <v>1926</v>
      </c>
      <c r="F329" s="21">
        <v>9659</v>
      </c>
      <c r="G329" s="21">
        <v>13717</v>
      </c>
    </row>
    <row r="330" spans="1:7">
      <c r="A330" s="65" t="s">
        <v>1636</v>
      </c>
      <c r="B330" s="3" t="s">
        <v>1295</v>
      </c>
      <c r="C330" s="10" t="s">
        <v>960</v>
      </c>
      <c r="D330" s="10" t="s">
        <v>929</v>
      </c>
      <c r="E330" s="14">
        <v>1937</v>
      </c>
      <c r="F330" s="34">
        <v>13723</v>
      </c>
      <c r="G330" s="34">
        <v>16354</v>
      </c>
    </row>
    <row r="331" spans="1:7">
      <c r="A331" s="65" t="s">
        <v>1636</v>
      </c>
      <c r="B331" s="3" t="s">
        <v>1295</v>
      </c>
      <c r="C331" s="10" t="s">
        <v>960</v>
      </c>
      <c r="D331" s="10" t="s">
        <v>930</v>
      </c>
      <c r="E331" s="14">
        <v>1944</v>
      </c>
      <c r="F331" s="34">
        <v>16354</v>
      </c>
      <c r="G331" s="34">
        <v>17231</v>
      </c>
    </row>
    <row r="332" spans="1:7" ht="25.5">
      <c r="A332" s="65" t="s">
        <v>1636</v>
      </c>
      <c r="B332" s="3" t="s">
        <v>1295</v>
      </c>
      <c r="C332" s="7" t="s">
        <v>960</v>
      </c>
      <c r="D332" s="7" t="s">
        <v>194</v>
      </c>
      <c r="E332" s="13">
        <v>1947</v>
      </c>
      <c r="F332" s="34">
        <v>17231</v>
      </c>
      <c r="G332" s="32">
        <v>21590</v>
      </c>
    </row>
    <row r="333" spans="1:7" ht="25.5">
      <c r="A333" s="65" t="s">
        <v>1636</v>
      </c>
      <c r="B333" s="3" t="s">
        <v>1295</v>
      </c>
      <c r="C333" s="7" t="s">
        <v>960</v>
      </c>
      <c r="D333" s="7" t="s">
        <v>195</v>
      </c>
      <c r="E333" s="13">
        <v>1959</v>
      </c>
      <c r="F333" s="32">
        <v>21590</v>
      </c>
      <c r="G333" s="32">
        <v>25182</v>
      </c>
    </row>
    <row r="334" spans="1:7">
      <c r="A334" s="65" t="s">
        <v>1636</v>
      </c>
      <c r="B334" s="3" t="s">
        <v>1295</v>
      </c>
      <c r="C334" s="7" t="s">
        <v>960</v>
      </c>
      <c r="D334" s="10" t="s">
        <v>213</v>
      </c>
      <c r="E334" s="14">
        <v>1968</v>
      </c>
      <c r="F334" s="32">
        <v>25183</v>
      </c>
      <c r="G334" s="32">
        <v>27144</v>
      </c>
    </row>
    <row r="335" spans="1:7">
      <c r="A335" s="65" t="s">
        <v>1636</v>
      </c>
      <c r="B335" s="3" t="s">
        <v>1295</v>
      </c>
      <c r="C335" s="7" t="s">
        <v>960</v>
      </c>
      <c r="D335" s="10" t="s">
        <v>1109</v>
      </c>
      <c r="E335" s="14">
        <v>1974</v>
      </c>
      <c r="F335" s="32">
        <v>27268</v>
      </c>
      <c r="G335" s="32">
        <v>27685</v>
      </c>
    </row>
    <row r="336" spans="1:7" ht="38.25">
      <c r="A336" s="65" t="s">
        <v>1636</v>
      </c>
      <c r="B336" s="3" t="s">
        <v>1295</v>
      </c>
      <c r="C336" s="7" t="s">
        <v>960</v>
      </c>
      <c r="D336" s="18" t="s">
        <v>408</v>
      </c>
      <c r="E336" s="14">
        <v>1975</v>
      </c>
      <c r="F336" s="32">
        <v>27685</v>
      </c>
      <c r="G336" s="32">
        <v>29265</v>
      </c>
    </row>
    <row r="337" spans="1:7" ht="25.5">
      <c r="A337" s="65" t="s">
        <v>1636</v>
      </c>
      <c r="B337" s="3" t="s">
        <v>1295</v>
      </c>
      <c r="C337" s="7" t="s">
        <v>960</v>
      </c>
      <c r="D337" s="10" t="s">
        <v>634</v>
      </c>
      <c r="E337" s="14">
        <v>1980</v>
      </c>
      <c r="F337" s="32">
        <v>29265</v>
      </c>
      <c r="G337" s="32">
        <v>30372</v>
      </c>
    </row>
    <row r="338" spans="1:7" ht="25.5">
      <c r="A338" s="65" t="s">
        <v>1636</v>
      </c>
      <c r="B338" s="3" t="s">
        <v>1295</v>
      </c>
      <c r="C338" s="7" t="s">
        <v>960</v>
      </c>
      <c r="D338" s="10" t="s">
        <v>1509</v>
      </c>
      <c r="E338" s="14">
        <v>1983</v>
      </c>
      <c r="F338" s="32">
        <v>30508</v>
      </c>
      <c r="G338" s="32">
        <v>33588</v>
      </c>
    </row>
    <row r="339" spans="1:7" ht="25.5">
      <c r="A339" s="65" t="s">
        <v>1636</v>
      </c>
      <c r="B339" s="3" t="s">
        <v>1295</v>
      </c>
      <c r="C339" s="7" t="s">
        <v>960</v>
      </c>
      <c r="D339" s="10" t="s">
        <v>1510</v>
      </c>
      <c r="E339" s="14">
        <v>1991</v>
      </c>
      <c r="F339" s="32">
        <v>33588</v>
      </c>
      <c r="G339" s="32">
        <v>35019</v>
      </c>
    </row>
    <row r="340" spans="1:7">
      <c r="A340" s="65" t="s">
        <v>1636</v>
      </c>
      <c r="B340" s="3" t="s">
        <v>1295</v>
      </c>
      <c r="C340" s="7" t="s">
        <v>960</v>
      </c>
      <c r="D340" s="10" t="s">
        <v>1201</v>
      </c>
      <c r="E340" s="14">
        <v>1995</v>
      </c>
      <c r="F340" s="32">
        <v>35019</v>
      </c>
      <c r="G340" s="32">
        <v>37390</v>
      </c>
    </row>
    <row r="341" spans="1:7" ht="38.25">
      <c r="A341" s="65" t="s">
        <v>1636</v>
      </c>
      <c r="B341" s="3" t="s">
        <v>1295</v>
      </c>
      <c r="C341" s="7" t="s">
        <v>960</v>
      </c>
      <c r="D341" s="3" t="s">
        <v>123</v>
      </c>
      <c r="E341" s="14">
        <v>2002</v>
      </c>
      <c r="F341" s="32">
        <v>37390</v>
      </c>
      <c r="G341" s="21">
        <v>37876</v>
      </c>
    </row>
    <row r="342" spans="1:7">
      <c r="A342" s="119" t="s">
        <v>1636</v>
      </c>
      <c r="B342" s="3" t="s">
        <v>1295</v>
      </c>
      <c r="C342" s="7" t="s">
        <v>960</v>
      </c>
      <c r="D342" s="3" t="s">
        <v>1675</v>
      </c>
      <c r="E342" s="14">
        <v>2003</v>
      </c>
      <c r="F342" s="21">
        <v>37876</v>
      </c>
      <c r="G342" s="21">
        <v>38447</v>
      </c>
    </row>
    <row r="343" spans="1:7" ht="25.5">
      <c r="A343" s="65" t="s">
        <v>1636</v>
      </c>
      <c r="B343" s="3" t="s">
        <v>1295</v>
      </c>
      <c r="C343" s="7" t="s">
        <v>960</v>
      </c>
      <c r="D343" s="10" t="s">
        <v>983</v>
      </c>
      <c r="E343" s="14">
        <v>2005</v>
      </c>
      <c r="F343" s="21">
        <v>38447</v>
      </c>
      <c r="G343" s="32">
        <v>39504</v>
      </c>
    </row>
    <row r="344" spans="1:7" ht="25.5">
      <c r="A344" s="119" t="s">
        <v>1636</v>
      </c>
      <c r="B344" s="3" t="s">
        <v>1295</v>
      </c>
      <c r="C344" s="7" t="s">
        <v>960</v>
      </c>
      <c r="D344" s="10" t="s">
        <v>1676</v>
      </c>
      <c r="E344" s="14">
        <v>2008</v>
      </c>
      <c r="F344" s="32">
        <v>39486</v>
      </c>
      <c r="G344" s="32">
        <v>40057</v>
      </c>
    </row>
    <row r="345" spans="1:7">
      <c r="A345" s="119" t="s">
        <v>1636</v>
      </c>
      <c r="B345" s="3" t="s">
        <v>1295</v>
      </c>
      <c r="C345" s="7" t="s">
        <v>960</v>
      </c>
      <c r="D345" s="10" t="s">
        <v>1677</v>
      </c>
      <c r="E345" s="14">
        <v>2009</v>
      </c>
      <c r="F345" s="32">
        <v>40057</v>
      </c>
      <c r="G345" s="117">
        <v>40144</v>
      </c>
    </row>
    <row r="346" spans="1:7" ht="25.5">
      <c r="A346" s="65" t="s">
        <v>1636</v>
      </c>
      <c r="B346" s="3" t="s">
        <v>1295</v>
      </c>
      <c r="C346" s="7" t="s">
        <v>960</v>
      </c>
      <c r="D346" s="10" t="s">
        <v>1670</v>
      </c>
      <c r="E346" s="14">
        <v>2009</v>
      </c>
      <c r="F346" s="117">
        <v>40144</v>
      </c>
      <c r="G346" s="34">
        <v>40724</v>
      </c>
    </row>
    <row r="347" spans="1:7" ht="38.25">
      <c r="A347" s="30" t="s">
        <v>234</v>
      </c>
      <c r="B347" s="38"/>
      <c r="C347" s="7" t="s">
        <v>960</v>
      </c>
      <c r="D347" s="7" t="s">
        <v>1450</v>
      </c>
      <c r="E347" s="13">
        <v>1974</v>
      </c>
      <c r="F347" s="32">
        <v>27268</v>
      </c>
      <c r="G347" s="33">
        <v>28025</v>
      </c>
    </row>
    <row r="348" spans="1:7" ht="38.25">
      <c r="A348" s="30" t="s">
        <v>234</v>
      </c>
      <c r="B348" s="38"/>
      <c r="C348" s="7" t="s">
        <v>960</v>
      </c>
      <c r="D348" s="7" t="s">
        <v>1192</v>
      </c>
      <c r="E348" s="13">
        <v>1976</v>
      </c>
      <c r="F348" s="32">
        <v>28026</v>
      </c>
      <c r="G348" s="23">
        <v>30519</v>
      </c>
    </row>
    <row r="349" spans="1:7" ht="38.25">
      <c r="A349" s="30" t="s">
        <v>234</v>
      </c>
      <c r="B349" s="38"/>
      <c r="C349" s="7" t="s">
        <v>960</v>
      </c>
      <c r="D349" s="3" t="s">
        <v>348</v>
      </c>
      <c r="E349" s="13">
        <v>1983</v>
      </c>
      <c r="F349" s="32">
        <v>30519</v>
      </c>
      <c r="G349" s="23">
        <v>30907</v>
      </c>
    </row>
    <row r="350" spans="1:7" ht="38.25">
      <c r="A350" s="30" t="s">
        <v>234</v>
      </c>
      <c r="B350" s="38"/>
      <c r="C350" s="7" t="s">
        <v>960</v>
      </c>
      <c r="D350" s="3" t="s">
        <v>823</v>
      </c>
      <c r="E350" s="13">
        <v>1984</v>
      </c>
      <c r="F350" s="23">
        <v>30907</v>
      </c>
      <c r="G350" s="23">
        <v>31397</v>
      </c>
    </row>
    <row r="351" spans="1:7" ht="38.25">
      <c r="A351" s="30" t="s">
        <v>234</v>
      </c>
      <c r="B351" s="38"/>
      <c r="C351" s="7" t="s">
        <v>960</v>
      </c>
      <c r="D351" s="3" t="s">
        <v>1282</v>
      </c>
      <c r="E351" s="13">
        <v>1985</v>
      </c>
      <c r="F351" s="23">
        <v>31397</v>
      </c>
      <c r="G351" s="13" t="s">
        <v>424</v>
      </c>
    </row>
    <row r="352" spans="1:7" ht="51">
      <c r="A352" s="65" t="s">
        <v>1639</v>
      </c>
      <c r="B352" s="3" t="s">
        <v>241</v>
      </c>
      <c r="C352" s="49" t="s">
        <v>243</v>
      </c>
      <c r="D352" s="49" t="s">
        <v>2</v>
      </c>
      <c r="E352" s="15">
        <v>1978</v>
      </c>
      <c r="F352" s="32" t="s">
        <v>5</v>
      </c>
      <c r="G352" s="32" t="s">
        <v>544</v>
      </c>
    </row>
    <row r="353" spans="1:7" ht="38.25">
      <c r="A353" s="30" t="s">
        <v>545</v>
      </c>
      <c r="B353" s="38"/>
      <c r="C353" s="7" t="s">
        <v>978</v>
      </c>
      <c r="D353" s="3" t="s">
        <v>883</v>
      </c>
      <c r="E353" s="13">
        <v>1941</v>
      </c>
      <c r="F353" s="32"/>
      <c r="G353" s="23">
        <v>15097</v>
      </c>
    </row>
    <row r="354" spans="1:7" ht="38.25">
      <c r="A354" s="30" t="s">
        <v>545</v>
      </c>
      <c r="B354" s="38"/>
      <c r="C354" s="7" t="s">
        <v>978</v>
      </c>
      <c r="D354" s="3" t="s">
        <v>724</v>
      </c>
      <c r="E354" s="13">
        <v>1942</v>
      </c>
      <c r="F354" s="32"/>
      <c r="G354" s="32">
        <v>15476</v>
      </c>
    </row>
    <row r="355" spans="1:7" ht="63.75">
      <c r="A355" s="65" t="s">
        <v>1638</v>
      </c>
      <c r="B355" s="3" t="s">
        <v>32</v>
      </c>
      <c r="C355" s="49" t="s">
        <v>978</v>
      </c>
      <c r="D355" s="49" t="s">
        <v>134</v>
      </c>
      <c r="E355" s="3">
        <v>1935</v>
      </c>
      <c r="F355" s="32">
        <v>12817</v>
      </c>
      <c r="G355" s="35">
        <v>13003</v>
      </c>
    </row>
    <row r="356" spans="1:7" ht="63.75">
      <c r="A356" s="65" t="s">
        <v>1638</v>
      </c>
      <c r="B356" s="3" t="s">
        <v>32</v>
      </c>
      <c r="C356" s="49" t="s">
        <v>978</v>
      </c>
      <c r="D356" s="49" t="s">
        <v>932</v>
      </c>
      <c r="E356" s="3">
        <v>1936</v>
      </c>
      <c r="F356" s="32">
        <v>13339</v>
      </c>
      <c r="G356" s="35">
        <v>13841</v>
      </c>
    </row>
    <row r="357" spans="1:7" ht="63.75">
      <c r="A357" s="65" t="s">
        <v>1638</v>
      </c>
      <c r="B357" s="3" t="s">
        <v>32</v>
      </c>
      <c r="C357" s="49" t="s">
        <v>978</v>
      </c>
      <c r="D357" s="45" t="s">
        <v>135</v>
      </c>
      <c r="E357" s="3">
        <v>1937</v>
      </c>
      <c r="F357" s="35">
        <v>13841</v>
      </c>
      <c r="G357" s="32">
        <v>14773</v>
      </c>
    </row>
    <row r="358" spans="1:7" ht="63.75">
      <c r="A358" s="65" t="s">
        <v>1638</v>
      </c>
      <c r="B358" s="3" t="s">
        <v>32</v>
      </c>
      <c r="C358" s="49" t="s">
        <v>978</v>
      </c>
      <c r="D358" s="49" t="s">
        <v>931</v>
      </c>
      <c r="E358" s="3">
        <v>1940</v>
      </c>
      <c r="F358" s="32">
        <v>14773</v>
      </c>
      <c r="G358" s="34">
        <v>16354</v>
      </c>
    </row>
    <row r="359" spans="1:7" ht="63.75">
      <c r="A359" s="65" t="s">
        <v>1638</v>
      </c>
      <c r="B359" s="3" t="s">
        <v>32</v>
      </c>
      <c r="C359" s="49" t="s">
        <v>978</v>
      </c>
      <c r="D359" s="49" t="s">
        <v>932</v>
      </c>
      <c r="E359" s="3">
        <v>1944</v>
      </c>
      <c r="F359" s="34">
        <v>16354</v>
      </c>
      <c r="G359" s="35">
        <v>17076</v>
      </c>
    </row>
    <row r="360" spans="1:7" ht="63.75">
      <c r="A360" s="65" t="s">
        <v>1638</v>
      </c>
      <c r="B360" s="3" t="s">
        <v>32</v>
      </c>
      <c r="C360" s="49" t="s">
        <v>978</v>
      </c>
      <c r="D360" s="128" t="s">
        <v>871</v>
      </c>
      <c r="E360" s="3">
        <v>1946</v>
      </c>
      <c r="F360" s="35">
        <v>17076</v>
      </c>
      <c r="G360" s="35">
        <v>20064</v>
      </c>
    </row>
    <row r="361" spans="1:7" ht="63.75">
      <c r="A361" s="65" t="s">
        <v>1638</v>
      </c>
      <c r="B361" s="3" t="s">
        <v>32</v>
      </c>
      <c r="C361" s="49" t="s">
        <v>978</v>
      </c>
      <c r="D361" s="128" t="s">
        <v>872</v>
      </c>
      <c r="E361" s="3">
        <v>1954</v>
      </c>
      <c r="F361" s="35">
        <v>20064</v>
      </c>
      <c r="G361" s="35">
        <v>21576</v>
      </c>
    </row>
    <row r="362" spans="1:7" ht="63.75">
      <c r="A362" s="65" t="s">
        <v>1638</v>
      </c>
      <c r="B362" s="3" t="s">
        <v>32</v>
      </c>
      <c r="C362" s="49" t="s">
        <v>978</v>
      </c>
      <c r="D362" s="49" t="s">
        <v>581</v>
      </c>
      <c r="E362" s="13">
        <v>1959</v>
      </c>
      <c r="F362" s="32">
        <v>21691</v>
      </c>
      <c r="G362" s="32">
        <v>24933</v>
      </c>
    </row>
    <row r="363" spans="1:7" ht="63.75">
      <c r="A363" s="65" t="s">
        <v>1638</v>
      </c>
      <c r="B363" s="3" t="s">
        <v>32</v>
      </c>
      <c r="C363" s="49" t="s">
        <v>978</v>
      </c>
      <c r="D363" s="49" t="s">
        <v>582</v>
      </c>
      <c r="E363" s="13">
        <v>1968</v>
      </c>
      <c r="F363" s="32">
        <v>24978</v>
      </c>
      <c r="G363" s="32">
        <v>25770</v>
      </c>
    </row>
    <row r="364" spans="1:7" ht="63.75">
      <c r="A364" s="65" t="s">
        <v>1638</v>
      </c>
      <c r="B364" s="3" t="s">
        <v>32</v>
      </c>
      <c r="C364" s="49" t="s">
        <v>978</v>
      </c>
      <c r="D364" s="128" t="s">
        <v>1091</v>
      </c>
      <c r="E364" s="13">
        <v>1970</v>
      </c>
      <c r="F364" s="32">
        <v>25770</v>
      </c>
      <c r="G364" s="32">
        <v>27078</v>
      </c>
    </row>
    <row r="365" spans="1:7" ht="63.75">
      <c r="A365" s="65" t="s">
        <v>1638</v>
      </c>
      <c r="B365" s="3" t="s">
        <v>32</v>
      </c>
      <c r="C365" s="49" t="s">
        <v>978</v>
      </c>
      <c r="D365" s="49" t="s">
        <v>1065</v>
      </c>
      <c r="E365" s="15">
        <v>1974</v>
      </c>
      <c r="F365" s="32">
        <v>27257</v>
      </c>
      <c r="G365" s="35">
        <v>27880</v>
      </c>
    </row>
    <row r="366" spans="1:7" ht="63.75">
      <c r="A366" s="65" t="s">
        <v>1638</v>
      </c>
      <c r="B366" s="3" t="s">
        <v>32</v>
      </c>
      <c r="C366" s="49" t="s">
        <v>978</v>
      </c>
      <c r="D366" s="49" t="s">
        <v>1164</v>
      </c>
      <c r="E366" s="15">
        <v>1974</v>
      </c>
      <c r="F366" s="32">
        <v>27089</v>
      </c>
      <c r="G366" s="32">
        <v>27144</v>
      </c>
    </row>
    <row r="367" spans="1:7" ht="89.25">
      <c r="A367" s="30" t="s">
        <v>551</v>
      </c>
      <c r="B367" s="38"/>
      <c r="C367" s="7" t="s">
        <v>978</v>
      </c>
      <c r="D367" s="3" t="s">
        <v>871</v>
      </c>
      <c r="E367" s="13">
        <v>1944</v>
      </c>
      <c r="F367" s="32">
        <v>16383</v>
      </c>
      <c r="G367" s="118">
        <v>17077</v>
      </c>
    </row>
    <row r="368" spans="1:7" ht="89.25">
      <c r="A368" s="30" t="s">
        <v>551</v>
      </c>
      <c r="B368" s="38"/>
      <c r="C368" s="7" t="s">
        <v>978</v>
      </c>
      <c r="D368" s="3" t="s">
        <v>191</v>
      </c>
      <c r="E368" s="13">
        <v>1944</v>
      </c>
      <c r="F368" s="32"/>
      <c r="G368" s="32">
        <v>16383</v>
      </c>
    </row>
    <row r="369" spans="1:7" ht="89.25">
      <c r="A369" s="30" t="s">
        <v>551</v>
      </c>
      <c r="B369" s="38"/>
      <c r="C369" s="7" t="s">
        <v>978</v>
      </c>
      <c r="D369" s="7" t="s">
        <v>391</v>
      </c>
      <c r="E369" s="13">
        <v>1948</v>
      </c>
      <c r="F369" s="32">
        <v>17712</v>
      </c>
      <c r="G369" s="23">
        <v>17864</v>
      </c>
    </row>
    <row r="370" spans="1:7" ht="89.25">
      <c r="A370" s="30" t="s">
        <v>551</v>
      </c>
      <c r="B370" s="38"/>
      <c r="C370" s="7" t="s">
        <v>978</v>
      </c>
      <c r="D370" s="7" t="s">
        <v>521</v>
      </c>
      <c r="E370" s="13">
        <v>1949</v>
      </c>
      <c r="F370" s="32">
        <v>18128</v>
      </c>
      <c r="G370" s="23"/>
    </row>
    <row r="371" spans="1:7" ht="89.25">
      <c r="A371" s="30" t="s">
        <v>551</v>
      </c>
      <c r="B371" s="38"/>
      <c r="C371" s="7" t="s">
        <v>978</v>
      </c>
      <c r="D371" s="7" t="s">
        <v>392</v>
      </c>
      <c r="E371" s="13">
        <v>1952</v>
      </c>
      <c r="F371" s="32" t="s">
        <v>544</v>
      </c>
      <c r="G371" s="23">
        <v>19028</v>
      </c>
    </row>
    <row r="372" spans="1:7" ht="89.25">
      <c r="A372" s="30" t="s">
        <v>551</v>
      </c>
      <c r="B372" s="38"/>
      <c r="C372" s="7" t="s">
        <v>978</v>
      </c>
      <c r="D372" s="7" t="s">
        <v>872</v>
      </c>
      <c r="E372" s="13">
        <v>1954</v>
      </c>
      <c r="F372" s="32">
        <v>20064</v>
      </c>
      <c r="G372" s="23">
        <v>21576</v>
      </c>
    </row>
    <row r="373" spans="1:7" ht="89.25">
      <c r="A373" s="30" t="s">
        <v>551</v>
      </c>
      <c r="B373" s="38"/>
      <c r="C373" s="7" t="s">
        <v>978</v>
      </c>
      <c r="D373" s="7" t="s">
        <v>390</v>
      </c>
      <c r="E373" s="13">
        <v>1956</v>
      </c>
      <c r="F373" s="32">
        <v>20692</v>
      </c>
      <c r="G373" s="23">
        <v>21720</v>
      </c>
    </row>
    <row r="374" spans="1:7" ht="89.25">
      <c r="A374" s="30" t="s">
        <v>551</v>
      </c>
      <c r="B374" s="38"/>
      <c r="C374" s="7" t="s">
        <v>978</v>
      </c>
      <c r="D374" s="7" t="s">
        <v>393</v>
      </c>
      <c r="E374" s="13">
        <v>1971</v>
      </c>
      <c r="F374" s="32">
        <v>26182</v>
      </c>
      <c r="G374" s="13" t="s">
        <v>544</v>
      </c>
    </row>
    <row r="375" spans="1:7" ht="25.5">
      <c r="A375" s="30" t="s">
        <v>1636</v>
      </c>
      <c r="B375" s="3" t="s">
        <v>1294</v>
      </c>
      <c r="C375" s="7" t="s">
        <v>961</v>
      </c>
      <c r="D375" s="7" t="s">
        <v>1690</v>
      </c>
      <c r="E375" s="38">
        <v>1929</v>
      </c>
      <c r="F375" s="32">
        <v>10869</v>
      </c>
      <c r="G375" s="33">
        <v>12376</v>
      </c>
    </row>
    <row r="376" spans="1:7" ht="25.5">
      <c r="A376" s="65" t="s">
        <v>1636</v>
      </c>
      <c r="B376" s="3" t="s">
        <v>1294</v>
      </c>
      <c r="C376" s="7" t="s">
        <v>961</v>
      </c>
      <c r="D376" s="130" t="s">
        <v>1197</v>
      </c>
      <c r="E376" s="14">
        <v>1933</v>
      </c>
      <c r="F376" s="33">
        <v>12376</v>
      </c>
      <c r="G376" s="32">
        <v>12740</v>
      </c>
    </row>
    <row r="377" spans="1:7" ht="25.5">
      <c r="A377" s="65" t="s">
        <v>1636</v>
      </c>
      <c r="B377" s="3" t="s">
        <v>1294</v>
      </c>
      <c r="C377" s="7" t="s">
        <v>961</v>
      </c>
      <c r="D377" s="10" t="s">
        <v>272</v>
      </c>
      <c r="E377" s="14">
        <v>1934</v>
      </c>
      <c r="F377" s="32">
        <v>12740</v>
      </c>
      <c r="G377" s="32">
        <v>13894</v>
      </c>
    </row>
    <row r="378" spans="1:7" ht="25.5">
      <c r="A378" s="65" t="s">
        <v>1636</v>
      </c>
      <c r="B378" s="3" t="s">
        <v>1294</v>
      </c>
      <c r="C378" s="7" t="s">
        <v>961</v>
      </c>
      <c r="D378" s="3" t="s">
        <v>732</v>
      </c>
      <c r="E378" s="38">
        <v>1938</v>
      </c>
      <c r="F378" s="32">
        <v>14110</v>
      </c>
      <c r="G378" s="48">
        <v>14892</v>
      </c>
    </row>
    <row r="379" spans="1:7" ht="25.5">
      <c r="A379" s="65" t="s">
        <v>1636</v>
      </c>
      <c r="B379" s="3" t="s">
        <v>1294</v>
      </c>
      <c r="C379" s="7" t="s">
        <v>961</v>
      </c>
      <c r="D379" s="18" t="s">
        <v>843</v>
      </c>
      <c r="E379" s="14">
        <v>1941</v>
      </c>
      <c r="F379" s="32">
        <v>15026</v>
      </c>
      <c r="G379" s="32">
        <v>15476</v>
      </c>
    </row>
    <row r="380" spans="1:7" ht="25.5">
      <c r="A380" s="65" t="s">
        <v>1636</v>
      </c>
      <c r="B380" s="3" t="s">
        <v>1294</v>
      </c>
      <c r="C380" s="7" t="s">
        <v>961</v>
      </c>
      <c r="D380" s="129" t="s">
        <v>190</v>
      </c>
      <c r="E380" s="14">
        <v>1942</v>
      </c>
      <c r="F380" s="32">
        <v>15476</v>
      </c>
      <c r="G380" s="32">
        <v>15964</v>
      </c>
    </row>
    <row r="381" spans="1:7" ht="25.5">
      <c r="A381" s="65" t="s">
        <v>1636</v>
      </c>
      <c r="B381" s="3" t="s">
        <v>1294</v>
      </c>
      <c r="C381" s="7" t="s">
        <v>961</v>
      </c>
      <c r="D381" s="3" t="s">
        <v>881</v>
      </c>
      <c r="E381" s="14">
        <v>1943</v>
      </c>
      <c r="F381" s="32">
        <v>15991</v>
      </c>
      <c r="G381" s="34">
        <v>16371</v>
      </c>
    </row>
    <row r="382" spans="1:7" ht="25.5">
      <c r="A382" s="65" t="s">
        <v>1636</v>
      </c>
      <c r="B382" s="3" t="s">
        <v>1294</v>
      </c>
      <c r="C382" s="7" t="s">
        <v>961</v>
      </c>
      <c r="D382" s="129" t="s">
        <v>1627</v>
      </c>
      <c r="E382" s="14">
        <v>1944</v>
      </c>
      <c r="F382" s="34">
        <v>16371</v>
      </c>
      <c r="G382" s="32">
        <v>17178</v>
      </c>
    </row>
    <row r="383" spans="1:7" ht="25.5">
      <c r="A383" s="65" t="s">
        <v>1636</v>
      </c>
      <c r="B383" s="9" t="s">
        <v>1294</v>
      </c>
      <c r="C383" s="7" t="s">
        <v>961</v>
      </c>
      <c r="D383" s="7" t="s">
        <v>514</v>
      </c>
      <c r="E383" s="13">
        <v>1947</v>
      </c>
      <c r="F383" s="32">
        <v>17178</v>
      </c>
      <c r="G383" s="32">
        <v>18898</v>
      </c>
    </row>
    <row r="384" spans="1:7" ht="25.5">
      <c r="A384" s="65" t="s">
        <v>1636</v>
      </c>
      <c r="B384" s="9" t="s">
        <v>1294</v>
      </c>
      <c r="C384" s="7" t="s">
        <v>961</v>
      </c>
      <c r="D384" s="7" t="s">
        <v>515</v>
      </c>
      <c r="E384" s="13">
        <v>1951</v>
      </c>
      <c r="F384" s="32">
        <v>18942</v>
      </c>
      <c r="G384" s="32">
        <v>19490</v>
      </c>
    </row>
    <row r="385" spans="1:7" ht="25.5">
      <c r="A385" s="65" t="s">
        <v>1636</v>
      </c>
      <c r="B385" s="9" t="s">
        <v>1294</v>
      </c>
      <c r="C385" s="7" t="s">
        <v>961</v>
      </c>
      <c r="D385" s="7" t="s">
        <v>1186</v>
      </c>
      <c r="E385" s="13">
        <v>1953</v>
      </c>
      <c r="F385" s="32">
        <v>19490</v>
      </c>
      <c r="G385" s="32">
        <v>20429</v>
      </c>
    </row>
    <row r="386" spans="1:7" ht="25.5">
      <c r="A386" s="65" t="s">
        <v>1636</v>
      </c>
      <c r="B386" s="9" t="s">
        <v>1294</v>
      </c>
      <c r="C386" s="7" t="s">
        <v>961</v>
      </c>
      <c r="D386" s="7" t="s">
        <v>1187</v>
      </c>
      <c r="E386" s="13">
        <v>1955</v>
      </c>
      <c r="F386" s="32">
        <v>20429</v>
      </c>
      <c r="G386" s="32">
        <v>22094</v>
      </c>
    </row>
    <row r="387" spans="1:7" ht="38.25">
      <c r="A387" s="65" t="s">
        <v>1636</v>
      </c>
      <c r="B387" s="9" t="s">
        <v>1294</v>
      </c>
      <c r="C387" s="7" t="s">
        <v>961</v>
      </c>
      <c r="D387" s="7" t="s">
        <v>938</v>
      </c>
      <c r="E387" s="13">
        <v>1960</v>
      </c>
      <c r="F387" s="32">
        <v>22123</v>
      </c>
      <c r="G387" s="32">
        <v>22925</v>
      </c>
    </row>
    <row r="388" spans="1:7" ht="25.5">
      <c r="A388" s="65" t="s">
        <v>1636</v>
      </c>
      <c r="B388" s="9" t="s">
        <v>1294</v>
      </c>
      <c r="C388" s="7" t="s">
        <v>961</v>
      </c>
      <c r="D388" s="7" t="s">
        <v>939</v>
      </c>
      <c r="E388" s="13">
        <v>1963</v>
      </c>
      <c r="F388" s="32">
        <v>23124</v>
      </c>
      <c r="G388" s="32">
        <v>25548</v>
      </c>
    </row>
    <row r="389" spans="1:7" ht="25.5">
      <c r="A389" s="65" t="s">
        <v>1636</v>
      </c>
      <c r="B389" s="9" t="s">
        <v>1294</v>
      </c>
      <c r="C389" s="7" t="s">
        <v>961</v>
      </c>
      <c r="D389" s="7" t="s">
        <v>940</v>
      </c>
      <c r="E389" s="13">
        <v>1970</v>
      </c>
      <c r="F389" s="32">
        <v>25577</v>
      </c>
      <c r="G389" s="32">
        <v>26339</v>
      </c>
    </row>
    <row r="390" spans="1:7" ht="25.5">
      <c r="A390" s="65" t="s">
        <v>1636</v>
      </c>
      <c r="B390" s="9" t="s">
        <v>1294</v>
      </c>
      <c r="C390" s="7" t="s">
        <v>961</v>
      </c>
      <c r="D390" s="10" t="s">
        <v>513</v>
      </c>
      <c r="E390" s="14">
        <v>1972</v>
      </c>
      <c r="F390" s="32">
        <v>26358</v>
      </c>
      <c r="G390" s="32">
        <v>27144</v>
      </c>
    </row>
    <row r="391" spans="1:7" ht="25.5">
      <c r="A391" s="65" t="s">
        <v>1636</v>
      </c>
      <c r="B391" s="3" t="s">
        <v>1294</v>
      </c>
      <c r="C391" s="49" t="s">
        <v>961</v>
      </c>
      <c r="D391" s="49" t="s">
        <v>480</v>
      </c>
      <c r="E391" s="15">
        <v>1974</v>
      </c>
      <c r="F391" s="33">
        <v>27302</v>
      </c>
      <c r="G391" s="33">
        <v>28025</v>
      </c>
    </row>
    <row r="392" spans="1:7" ht="25.5">
      <c r="A392" s="65" t="s">
        <v>1636</v>
      </c>
      <c r="B392" s="3" t="s">
        <v>1294</v>
      </c>
      <c r="C392" s="49" t="s">
        <v>961</v>
      </c>
      <c r="D392" s="49" t="s">
        <v>1595</v>
      </c>
      <c r="E392" s="15">
        <v>1976</v>
      </c>
      <c r="F392" s="33">
        <v>28026</v>
      </c>
      <c r="G392" s="33">
        <v>28548</v>
      </c>
    </row>
    <row r="393" spans="1:7" ht="25.5">
      <c r="A393" s="65" t="s">
        <v>1636</v>
      </c>
      <c r="B393" s="3" t="s">
        <v>1294</v>
      </c>
      <c r="C393" s="49" t="s">
        <v>961</v>
      </c>
      <c r="D393" s="49" t="s">
        <v>1596</v>
      </c>
      <c r="E393" s="15">
        <v>1978</v>
      </c>
      <c r="F393" s="33">
        <v>28646</v>
      </c>
      <c r="G393" s="33">
        <v>29265</v>
      </c>
    </row>
    <row r="394" spans="1:7" ht="25.5">
      <c r="A394" s="65" t="s">
        <v>1636</v>
      </c>
      <c r="B394" s="3" t="s">
        <v>1294</v>
      </c>
      <c r="C394" s="49" t="s">
        <v>961</v>
      </c>
      <c r="D394" s="49" t="s">
        <v>1597</v>
      </c>
      <c r="E394" s="15">
        <v>1980</v>
      </c>
      <c r="F394" s="33">
        <v>29265</v>
      </c>
      <c r="G394" s="33">
        <v>29859</v>
      </c>
    </row>
    <row r="395" spans="1:7" ht="25.5">
      <c r="A395" s="65" t="s">
        <v>1636</v>
      </c>
      <c r="B395" s="3" t="s">
        <v>1294</v>
      </c>
      <c r="C395" s="49" t="s">
        <v>961</v>
      </c>
      <c r="D395" s="49" t="s">
        <v>1598</v>
      </c>
      <c r="E395" s="15">
        <v>1981</v>
      </c>
      <c r="F395" s="33">
        <v>29901</v>
      </c>
      <c r="G395" s="33">
        <v>30372</v>
      </c>
    </row>
    <row r="396" spans="1:7" ht="25.5">
      <c r="A396" s="65" t="s">
        <v>1636</v>
      </c>
      <c r="B396" s="3" t="s">
        <v>1294</v>
      </c>
      <c r="C396" s="49" t="s">
        <v>961</v>
      </c>
      <c r="D396" s="9" t="s">
        <v>1166</v>
      </c>
      <c r="E396" s="15">
        <v>1983</v>
      </c>
      <c r="F396" s="33">
        <v>30508</v>
      </c>
      <c r="G396" s="33">
        <v>31397</v>
      </c>
    </row>
    <row r="397" spans="1:7" ht="25.5">
      <c r="A397" s="65" t="s">
        <v>1636</v>
      </c>
      <c r="B397" s="3" t="s">
        <v>1294</v>
      </c>
      <c r="C397" s="49" t="s">
        <v>961</v>
      </c>
      <c r="D397" s="49" t="s">
        <v>1419</v>
      </c>
      <c r="E397" s="15">
        <v>1985</v>
      </c>
      <c r="F397" s="33">
        <v>31397</v>
      </c>
      <c r="G397" s="33">
        <v>35019</v>
      </c>
    </row>
    <row r="398" spans="1:7" ht="25.5">
      <c r="A398" s="65" t="s">
        <v>1636</v>
      </c>
      <c r="B398" s="3" t="s">
        <v>1294</v>
      </c>
      <c r="C398" s="49" t="s">
        <v>961</v>
      </c>
      <c r="D398" s="49" t="s">
        <v>1202</v>
      </c>
      <c r="E398" s="15">
        <v>1995</v>
      </c>
      <c r="F398" s="33">
        <v>35021</v>
      </c>
      <c r="G398" s="33">
        <v>37375</v>
      </c>
    </row>
    <row r="399" spans="1:7" ht="25.5">
      <c r="A399" s="65" t="s">
        <v>1636</v>
      </c>
      <c r="B399" s="3" t="s">
        <v>1294</v>
      </c>
      <c r="C399" s="49" t="s">
        <v>961</v>
      </c>
      <c r="D399" s="49" t="s">
        <v>1687</v>
      </c>
      <c r="E399" s="15">
        <v>2002</v>
      </c>
      <c r="F399" s="33">
        <v>37376</v>
      </c>
      <c r="G399" s="33">
        <v>38447</v>
      </c>
    </row>
    <row r="400" spans="1:7" ht="25.5">
      <c r="A400" s="65" t="s">
        <v>1636</v>
      </c>
      <c r="B400" s="3" t="s">
        <v>1294</v>
      </c>
      <c r="C400" s="49" t="s">
        <v>961</v>
      </c>
      <c r="D400" s="49" t="s">
        <v>1382</v>
      </c>
      <c r="E400" s="15">
        <v>2005</v>
      </c>
      <c r="F400" s="33">
        <v>38442</v>
      </c>
      <c r="G400" s="33">
        <v>40724</v>
      </c>
    </row>
    <row r="401" spans="1:7" ht="38.25">
      <c r="A401" s="30" t="s">
        <v>545</v>
      </c>
      <c r="B401" s="38"/>
      <c r="C401" s="7" t="s">
        <v>961</v>
      </c>
      <c r="D401" s="7" t="s">
        <v>384</v>
      </c>
      <c r="E401" s="13">
        <v>1935</v>
      </c>
      <c r="F401" s="32">
        <v>13026</v>
      </c>
      <c r="G401" s="13"/>
    </row>
    <row r="402" spans="1:7" ht="38.25">
      <c r="A402" s="30" t="s">
        <v>545</v>
      </c>
      <c r="B402" s="38"/>
      <c r="C402" s="7" t="s">
        <v>961</v>
      </c>
      <c r="D402" s="7" t="s">
        <v>1043</v>
      </c>
      <c r="E402" s="13">
        <v>1946</v>
      </c>
      <c r="F402" s="32">
        <v>17036</v>
      </c>
      <c r="G402" s="32">
        <v>17178</v>
      </c>
    </row>
    <row r="403" spans="1:7" ht="38.25">
      <c r="A403" s="30" t="s">
        <v>545</v>
      </c>
      <c r="B403" s="38"/>
      <c r="C403" s="7" t="s">
        <v>961</v>
      </c>
      <c r="D403" s="7" t="s">
        <v>1498</v>
      </c>
      <c r="E403" s="13">
        <v>1950</v>
      </c>
      <c r="F403" s="32">
        <v>18518</v>
      </c>
      <c r="G403" s="23">
        <v>20183</v>
      </c>
    </row>
    <row r="404" spans="1:7" ht="38.25">
      <c r="A404" s="30" t="s">
        <v>545</v>
      </c>
      <c r="B404" s="38"/>
      <c r="C404" s="7" t="s">
        <v>961</v>
      </c>
      <c r="D404" s="7" t="s">
        <v>1498</v>
      </c>
      <c r="E404" s="13">
        <v>1956</v>
      </c>
      <c r="F404" s="32">
        <v>20486</v>
      </c>
      <c r="G404" s="23">
        <v>22610</v>
      </c>
    </row>
    <row r="405" spans="1:7" ht="38.25">
      <c r="A405" s="30" t="s">
        <v>545</v>
      </c>
      <c r="B405" s="38"/>
      <c r="C405" s="7" t="s">
        <v>961</v>
      </c>
      <c r="D405" s="7" t="s">
        <v>1499</v>
      </c>
      <c r="E405" s="13">
        <v>1962</v>
      </c>
      <c r="F405" s="32">
        <v>22834</v>
      </c>
      <c r="G405" s="23">
        <v>24402</v>
      </c>
    </row>
    <row r="406" spans="1:7" ht="38.25">
      <c r="A406" s="30" t="s">
        <v>545</v>
      </c>
      <c r="B406" s="38"/>
      <c r="C406" s="7" t="s">
        <v>961</v>
      </c>
      <c r="D406" s="7" t="s">
        <v>1500</v>
      </c>
      <c r="E406" s="13">
        <v>1966</v>
      </c>
      <c r="F406" s="32">
        <v>24402</v>
      </c>
      <c r="G406" s="23">
        <v>25604</v>
      </c>
    </row>
    <row r="407" spans="1:7" ht="38.25">
      <c r="A407" s="30" t="s">
        <v>545</v>
      </c>
      <c r="B407" s="38"/>
      <c r="C407" s="7" t="s">
        <v>961</v>
      </c>
      <c r="D407" s="7" t="s">
        <v>1501</v>
      </c>
      <c r="E407" s="13">
        <v>1970</v>
      </c>
      <c r="F407" s="32">
        <v>25885</v>
      </c>
      <c r="G407" s="13" t="s">
        <v>544</v>
      </c>
    </row>
    <row r="408" spans="1:7">
      <c r="A408" s="65" t="s">
        <v>1636</v>
      </c>
      <c r="B408" s="3" t="s">
        <v>1295</v>
      </c>
      <c r="C408" s="7" t="s">
        <v>966</v>
      </c>
      <c r="D408" s="49" t="s">
        <v>924</v>
      </c>
      <c r="E408" s="15">
        <v>1933</v>
      </c>
      <c r="F408" s="48">
        <v>12171</v>
      </c>
      <c r="G408" s="33">
        <v>12943</v>
      </c>
    </row>
    <row r="409" spans="1:7">
      <c r="A409" s="65" t="s">
        <v>1636</v>
      </c>
      <c r="B409" s="3" t="s">
        <v>1295</v>
      </c>
      <c r="C409" s="7" t="s">
        <v>966</v>
      </c>
      <c r="D409" s="49" t="s">
        <v>927</v>
      </c>
      <c r="E409" s="15">
        <v>1935</v>
      </c>
      <c r="F409" s="33">
        <v>12943</v>
      </c>
      <c r="G409" s="33"/>
    </row>
    <row r="410" spans="1:7" ht="25.5">
      <c r="A410" s="65" t="s">
        <v>1636</v>
      </c>
      <c r="B410" s="3" t="s">
        <v>1295</v>
      </c>
      <c r="C410" s="7" t="s">
        <v>966</v>
      </c>
      <c r="D410" s="49" t="s">
        <v>256</v>
      </c>
      <c r="E410" s="15">
        <v>1937</v>
      </c>
      <c r="F410" s="15">
        <v>1937</v>
      </c>
      <c r="G410" s="33">
        <v>14010</v>
      </c>
    </row>
    <row r="411" spans="1:7">
      <c r="A411" s="65" t="s">
        <v>1636</v>
      </c>
      <c r="B411" s="3" t="s">
        <v>1295</v>
      </c>
      <c r="C411" s="7" t="s">
        <v>966</v>
      </c>
      <c r="D411" s="49" t="s">
        <v>261</v>
      </c>
      <c r="E411" s="15">
        <v>1938</v>
      </c>
      <c r="F411" s="33">
        <v>14010</v>
      </c>
      <c r="G411" s="33">
        <v>15006</v>
      </c>
    </row>
    <row r="412" spans="1:7" ht="25.5">
      <c r="A412" s="65" t="s">
        <v>1636</v>
      </c>
      <c r="B412" s="3" t="s">
        <v>1295</v>
      </c>
      <c r="C412" s="7" t="s">
        <v>966</v>
      </c>
      <c r="D412" s="49" t="s">
        <v>1471</v>
      </c>
      <c r="E412" s="15">
        <v>1941</v>
      </c>
      <c r="F412" s="33">
        <v>15006</v>
      </c>
      <c r="G412" s="23">
        <v>16403</v>
      </c>
    </row>
    <row r="413" spans="1:7" ht="25.5">
      <c r="A413" s="65" t="s">
        <v>1636</v>
      </c>
      <c r="B413" s="3" t="s">
        <v>1295</v>
      </c>
      <c r="C413" s="7" t="s">
        <v>966</v>
      </c>
      <c r="D413" s="49" t="s">
        <v>173</v>
      </c>
      <c r="E413" s="15">
        <v>1944</v>
      </c>
      <c r="F413" s="23">
        <v>16403</v>
      </c>
      <c r="G413" s="43">
        <v>1946</v>
      </c>
    </row>
    <row r="414" spans="1:7">
      <c r="A414" s="65" t="s">
        <v>1636</v>
      </c>
      <c r="B414" s="3" t="s">
        <v>1295</v>
      </c>
      <c r="C414" s="7" t="s">
        <v>966</v>
      </c>
      <c r="D414" s="7" t="s">
        <v>1289</v>
      </c>
      <c r="E414" s="13">
        <v>1946</v>
      </c>
      <c r="F414" s="32">
        <v>16845</v>
      </c>
      <c r="G414" s="32">
        <v>17490</v>
      </c>
    </row>
    <row r="415" spans="1:7">
      <c r="A415" s="65" t="s">
        <v>1636</v>
      </c>
      <c r="B415" s="3" t="s">
        <v>1295</v>
      </c>
      <c r="C415" s="7" t="s">
        <v>966</v>
      </c>
      <c r="D415" s="7" t="s">
        <v>1121</v>
      </c>
      <c r="E415" s="13">
        <v>1947</v>
      </c>
      <c r="F415" s="32">
        <v>17490</v>
      </c>
      <c r="G415" s="32">
        <v>18295</v>
      </c>
    </row>
    <row r="416" spans="1:7" ht="25.5">
      <c r="A416" s="65" t="s">
        <v>1636</v>
      </c>
      <c r="B416" s="3" t="s">
        <v>1295</v>
      </c>
      <c r="C416" s="7" t="s">
        <v>966</v>
      </c>
      <c r="D416" s="7" t="s">
        <v>1124</v>
      </c>
      <c r="E416" s="13">
        <v>1950</v>
      </c>
      <c r="F416" s="32">
        <v>18295</v>
      </c>
      <c r="G416" s="32">
        <v>18678</v>
      </c>
    </row>
    <row r="417" spans="1:7" ht="25.5">
      <c r="A417" s="65" t="s">
        <v>1636</v>
      </c>
      <c r="B417" s="3" t="s">
        <v>1295</v>
      </c>
      <c r="C417" s="7" t="s">
        <v>966</v>
      </c>
      <c r="D417" s="7" t="s">
        <v>1184</v>
      </c>
      <c r="E417" s="13">
        <v>1951</v>
      </c>
      <c r="F417" s="32">
        <v>18678</v>
      </c>
      <c r="G417" s="32">
        <v>20905</v>
      </c>
    </row>
    <row r="418" spans="1:7" ht="25.5">
      <c r="A418" s="65" t="s">
        <v>1636</v>
      </c>
      <c r="B418" s="3" t="s">
        <v>1295</v>
      </c>
      <c r="C418" s="7" t="s">
        <v>966</v>
      </c>
      <c r="D418" s="7" t="s">
        <v>1119</v>
      </c>
      <c r="E418" s="13">
        <v>1957</v>
      </c>
      <c r="F418" s="32">
        <v>20905</v>
      </c>
      <c r="G418" s="32">
        <v>22374</v>
      </c>
    </row>
    <row r="419" spans="1:7">
      <c r="A419" s="65" t="s">
        <v>1636</v>
      </c>
      <c r="B419" s="3" t="s">
        <v>1295</v>
      </c>
      <c r="C419" s="7" t="s">
        <v>966</v>
      </c>
      <c r="D419" s="7" t="s">
        <v>1120</v>
      </c>
      <c r="E419" s="13">
        <v>1961</v>
      </c>
      <c r="F419" s="32">
        <v>22374</v>
      </c>
      <c r="G419" s="32">
        <v>22700</v>
      </c>
    </row>
    <row r="420" spans="1:7">
      <c r="A420" s="65" t="s">
        <v>1636</v>
      </c>
      <c r="B420" s="3" t="s">
        <v>1295</v>
      </c>
      <c r="C420" s="7" t="s">
        <v>966</v>
      </c>
      <c r="D420" s="7" t="s">
        <v>1085</v>
      </c>
      <c r="E420" s="3">
        <v>1962</v>
      </c>
      <c r="F420" s="32">
        <v>22700</v>
      </c>
      <c r="G420" s="32">
        <v>23378</v>
      </c>
    </row>
    <row r="421" spans="1:7">
      <c r="A421" s="65" t="s">
        <v>1636</v>
      </c>
      <c r="B421" s="3" t="s">
        <v>1295</v>
      </c>
      <c r="C421" s="7" t="s">
        <v>966</v>
      </c>
      <c r="D421" s="7" t="s">
        <v>1084</v>
      </c>
      <c r="E421" s="13">
        <v>1964</v>
      </c>
      <c r="F421" s="32">
        <v>23378</v>
      </c>
      <c r="G421" s="32">
        <v>25293</v>
      </c>
    </row>
    <row r="422" spans="1:7" ht="25.5">
      <c r="A422" s="65" t="s">
        <v>1636</v>
      </c>
      <c r="B422" s="3" t="s">
        <v>1295</v>
      </c>
      <c r="C422" s="7" t="s">
        <v>966</v>
      </c>
      <c r="D422" s="7" t="s">
        <v>1122</v>
      </c>
      <c r="E422" s="13">
        <v>1969</v>
      </c>
      <c r="F422" s="32">
        <v>25293</v>
      </c>
      <c r="G422" s="32">
        <v>27130</v>
      </c>
    </row>
    <row r="423" spans="1:7">
      <c r="A423" s="65" t="s">
        <v>1636</v>
      </c>
      <c r="B423" s="3" t="s">
        <v>1295</v>
      </c>
      <c r="C423" s="7" t="s">
        <v>966</v>
      </c>
      <c r="D423" s="10" t="s">
        <v>1395</v>
      </c>
      <c r="E423" s="14">
        <v>1974</v>
      </c>
      <c r="F423" s="32">
        <v>27130</v>
      </c>
      <c r="G423" s="32">
        <v>27144</v>
      </c>
    </row>
    <row r="424" spans="1:7">
      <c r="A424" s="65" t="s">
        <v>1636</v>
      </c>
      <c r="B424" s="3" t="s">
        <v>1295</v>
      </c>
      <c r="C424" s="10" t="s">
        <v>966</v>
      </c>
      <c r="D424" s="10" t="s">
        <v>1042</v>
      </c>
      <c r="E424" s="29">
        <v>1974</v>
      </c>
      <c r="F424" s="32">
        <v>27268</v>
      </c>
      <c r="G424" s="34">
        <v>29265</v>
      </c>
    </row>
    <row r="425" spans="1:7">
      <c r="A425" s="65" t="s">
        <v>1636</v>
      </c>
      <c r="B425" s="3" t="s">
        <v>1295</v>
      </c>
      <c r="C425" s="10" t="s">
        <v>966</v>
      </c>
      <c r="D425" s="10" t="s">
        <v>1285</v>
      </c>
      <c r="E425" s="29">
        <v>1980</v>
      </c>
      <c r="F425" s="34">
        <v>29265</v>
      </c>
      <c r="G425" s="34">
        <v>30508</v>
      </c>
    </row>
    <row r="426" spans="1:7">
      <c r="A426" s="65" t="s">
        <v>1636</v>
      </c>
      <c r="B426" s="3" t="s">
        <v>1295</v>
      </c>
      <c r="C426" s="10" t="s">
        <v>966</v>
      </c>
      <c r="D426" s="10" t="s">
        <v>1042</v>
      </c>
      <c r="E426" s="29">
        <v>1983</v>
      </c>
      <c r="F426" s="34">
        <v>30508</v>
      </c>
      <c r="G426" s="34">
        <v>31397</v>
      </c>
    </row>
    <row r="427" spans="1:7" ht="25.5">
      <c r="A427" s="65" t="s">
        <v>1636</v>
      </c>
      <c r="B427" s="3" t="s">
        <v>1295</v>
      </c>
      <c r="C427" s="10" t="s">
        <v>966</v>
      </c>
      <c r="D427" s="10" t="s">
        <v>136</v>
      </c>
      <c r="E427" s="29">
        <v>1985</v>
      </c>
      <c r="F427" s="34">
        <v>31397</v>
      </c>
      <c r="G427" s="34">
        <v>32146</v>
      </c>
    </row>
    <row r="428" spans="1:7" ht="25.5">
      <c r="A428" s="65" t="s">
        <v>1636</v>
      </c>
      <c r="B428" s="3" t="s">
        <v>1295</v>
      </c>
      <c r="C428" s="10" t="s">
        <v>966</v>
      </c>
      <c r="D428" s="3" t="s">
        <v>840</v>
      </c>
      <c r="E428" s="29">
        <v>1988</v>
      </c>
      <c r="F428" s="34">
        <v>32146</v>
      </c>
      <c r="G428" s="34">
        <v>32715</v>
      </c>
    </row>
    <row r="429" spans="1:7" ht="25.5">
      <c r="A429" s="65" t="s">
        <v>1636</v>
      </c>
      <c r="B429" s="3" t="s">
        <v>1295</v>
      </c>
      <c r="C429" s="10" t="s">
        <v>966</v>
      </c>
      <c r="D429" s="134" t="s">
        <v>137</v>
      </c>
      <c r="E429" s="29">
        <v>1989</v>
      </c>
      <c r="F429" s="32">
        <v>32715</v>
      </c>
      <c r="G429" s="34">
        <v>33588</v>
      </c>
    </row>
    <row r="430" spans="1:7" ht="25.5">
      <c r="A430" s="65" t="s">
        <v>1636</v>
      </c>
      <c r="B430" s="3" t="s">
        <v>1295</v>
      </c>
      <c r="C430" s="10" t="s">
        <v>966</v>
      </c>
      <c r="D430" s="10" t="s">
        <v>138</v>
      </c>
      <c r="E430" s="29">
        <v>1991</v>
      </c>
      <c r="F430" s="34">
        <v>33588</v>
      </c>
      <c r="G430" s="32">
        <v>34382</v>
      </c>
    </row>
    <row r="431" spans="1:7" ht="25.5">
      <c r="A431" s="65" t="s">
        <v>1636</v>
      </c>
      <c r="B431" s="3" t="s">
        <v>1295</v>
      </c>
      <c r="C431" s="10" t="s">
        <v>966</v>
      </c>
      <c r="D431" s="18" t="s">
        <v>425</v>
      </c>
      <c r="E431" s="29">
        <v>1994</v>
      </c>
      <c r="F431" s="32">
        <v>34382</v>
      </c>
      <c r="G431" s="34">
        <v>35019</v>
      </c>
    </row>
    <row r="432" spans="1:7" ht="25.5">
      <c r="A432" s="119" t="s">
        <v>1636</v>
      </c>
      <c r="B432" s="3" t="s">
        <v>1295</v>
      </c>
      <c r="C432" s="10" t="s">
        <v>966</v>
      </c>
      <c r="D432" s="18" t="s">
        <v>1697</v>
      </c>
      <c r="E432" s="29">
        <v>1995</v>
      </c>
      <c r="F432" s="34">
        <v>35019</v>
      </c>
      <c r="G432" s="34">
        <v>36475</v>
      </c>
    </row>
    <row r="433" spans="1:7" ht="25.5">
      <c r="A433" s="65" t="s">
        <v>1636</v>
      </c>
      <c r="B433" s="3" t="s">
        <v>1295</v>
      </c>
      <c r="C433" s="10" t="s">
        <v>966</v>
      </c>
      <c r="D433" s="10" t="s">
        <v>1203</v>
      </c>
      <c r="E433" s="14">
        <v>1999</v>
      </c>
      <c r="F433" s="34">
        <v>36475</v>
      </c>
      <c r="G433" s="34">
        <v>37390</v>
      </c>
    </row>
    <row r="434" spans="1:7">
      <c r="A434" s="65" t="s">
        <v>1636</v>
      </c>
      <c r="B434" s="3" t="s">
        <v>1295</v>
      </c>
      <c r="C434" s="10" t="s">
        <v>966</v>
      </c>
      <c r="D434" s="45" t="s">
        <v>737</v>
      </c>
      <c r="E434" s="3">
        <v>2002</v>
      </c>
      <c r="F434" s="34">
        <v>37390</v>
      </c>
      <c r="G434" s="21">
        <v>38447</v>
      </c>
    </row>
    <row r="435" spans="1:7" ht="25.5">
      <c r="A435" s="65" t="s">
        <v>1636</v>
      </c>
      <c r="B435" s="3" t="s">
        <v>1295</v>
      </c>
      <c r="C435" s="10" t="s">
        <v>966</v>
      </c>
      <c r="D435" s="10" t="s">
        <v>124</v>
      </c>
      <c r="E435" s="14">
        <v>2005</v>
      </c>
      <c r="F435" s="33">
        <v>38442</v>
      </c>
      <c r="G435" s="117">
        <v>39965</v>
      </c>
    </row>
    <row r="436" spans="1:7" ht="25.5">
      <c r="A436" s="119" t="s">
        <v>1636</v>
      </c>
      <c r="B436" s="3" t="s">
        <v>1295</v>
      </c>
      <c r="C436" s="10" t="s">
        <v>966</v>
      </c>
      <c r="D436" s="10" t="s">
        <v>1692</v>
      </c>
      <c r="E436" s="14">
        <v>2009</v>
      </c>
      <c r="F436" s="117">
        <v>40136</v>
      </c>
      <c r="G436" s="32">
        <v>40654</v>
      </c>
    </row>
    <row r="437" spans="1:7" ht="25.5">
      <c r="A437" s="119" t="s">
        <v>1636</v>
      </c>
      <c r="B437" s="3" t="s">
        <v>1295</v>
      </c>
      <c r="C437" s="10" t="s">
        <v>966</v>
      </c>
      <c r="D437" s="10" t="s">
        <v>1698</v>
      </c>
      <c r="E437" s="14">
        <v>2011</v>
      </c>
      <c r="F437" s="32">
        <v>40654</v>
      </c>
      <c r="G437" s="32" t="s">
        <v>1932</v>
      </c>
    </row>
    <row r="438" spans="1:7" ht="38.25">
      <c r="A438" s="30" t="s">
        <v>545</v>
      </c>
      <c r="B438" s="38"/>
      <c r="C438" s="7" t="s">
        <v>966</v>
      </c>
      <c r="D438" s="7" t="s">
        <v>541</v>
      </c>
      <c r="E438" s="13">
        <v>1939</v>
      </c>
      <c r="F438" s="32">
        <v>14382</v>
      </c>
      <c r="G438" s="23">
        <v>15844</v>
      </c>
    </row>
    <row r="439" spans="1:7" ht="38.25">
      <c r="A439" s="30" t="s">
        <v>545</v>
      </c>
      <c r="B439" s="38"/>
      <c r="C439" s="7" t="s">
        <v>966</v>
      </c>
      <c r="D439" s="7" t="s">
        <v>1503</v>
      </c>
      <c r="E439" s="13">
        <v>1944</v>
      </c>
      <c r="F439" s="23">
        <v>16403</v>
      </c>
      <c r="G439" s="23">
        <v>17471</v>
      </c>
    </row>
    <row r="440" spans="1:7" ht="38.25">
      <c r="A440" s="30" t="s">
        <v>545</v>
      </c>
      <c r="B440" s="38"/>
      <c r="C440" s="7" t="s">
        <v>966</v>
      </c>
      <c r="D440" s="7" t="s">
        <v>1606</v>
      </c>
      <c r="E440" s="13">
        <v>1947</v>
      </c>
      <c r="F440" s="32">
        <v>17530</v>
      </c>
      <c r="G440" s="23">
        <v>18295</v>
      </c>
    </row>
    <row r="441" spans="1:7" ht="38.25">
      <c r="A441" s="30" t="s">
        <v>545</v>
      </c>
      <c r="B441" s="38"/>
      <c r="C441" s="7" t="s">
        <v>966</v>
      </c>
      <c r="D441" s="7" t="s">
        <v>1502</v>
      </c>
      <c r="E441" s="13">
        <v>1957</v>
      </c>
      <c r="F441" s="32">
        <v>21119</v>
      </c>
      <c r="G441" s="13" t="s">
        <v>544</v>
      </c>
    </row>
    <row r="442" spans="1:7" ht="38.25">
      <c r="A442" s="30" t="s">
        <v>545</v>
      </c>
      <c r="B442" s="38"/>
      <c r="C442" s="7" t="s">
        <v>966</v>
      </c>
      <c r="D442" s="7" t="s">
        <v>1607</v>
      </c>
      <c r="E442" s="13">
        <v>1969</v>
      </c>
      <c r="F442" s="32">
        <v>25293</v>
      </c>
      <c r="G442" s="23">
        <v>27130</v>
      </c>
    </row>
    <row r="443" spans="1:7" ht="38.25">
      <c r="A443" s="30" t="s">
        <v>234</v>
      </c>
      <c r="B443" s="38"/>
      <c r="C443" s="7" t="s">
        <v>966</v>
      </c>
      <c r="D443" s="7" t="s">
        <v>394</v>
      </c>
      <c r="E443" s="13">
        <v>1974</v>
      </c>
      <c r="F443" s="32">
        <v>27271</v>
      </c>
      <c r="G443" s="32">
        <v>27844</v>
      </c>
    </row>
    <row r="444" spans="1:7" ht="38.25">
      <c r="A444" s="30" t="s">
        <v>234</v>
      </c>
      <c r="B444" s="38"/>
      <c r="C444" s="7" t="s">
        <v>966</v>
      </c>
      <c r="D444" s="7" t="s">
        <v>1194</v>
      </c>
      <c r="E444" s="13">
        <v>1976</v>
      </c>
      <c r="F444" s="32">
        <v>28026</v>
      </c>
      <c r="G444" s="13"/>
    </row>
    <row r="445" spans="1:7" ht="38.25">
      <c r="A445" s="30" t="s">
        <v>234</v>
      </c>
      <c r="B445" s="38"/>
      <c r="C445" s="7" t="s">
        <v>966</v>
      </c>
      <c r="D445" s="7" t="s">
        <v>137</v>
      </c>
      <c r="E445" s="13">
        <v>1976</v>
      </c>
      <c r="F445" s="32">
        <v>27844</v>
      </c>
      <c r="G445" s="33">
        <v>28025</v>
      </c>
    </row>
    <row r="446" spans="1:7" ht="38.25">
      <c r="A446" s="30" t="s">
        <v>234</v>
      </c>
      <c r="B446" s="38"/>
      <c r="C446" s="7" t="s">
        <v>966</v>
      </c>
      <c r="D446" s="7" t="s">
        <v>823</v>
      </c>
      <c r="E446" s="13">
        <v>1985</v>
      </c>
      <c r="F446" s="70">
        <v>31397</v>
      </c>
      <c r="G446" s="23">
        <v>32147</v>
      </c>
    </row>
    <row r="447" spans="1:7" ht="38.25">
      <c r="A447" s="30" t="s">
        <v>234</v>
      </c>
      <c r="B447" s="38"/>
      <c r="C447" s="7" t="s">
        <v>966</v>
      </c>
      <c r="D447" s="7" t="s">
        <v>826</v>
      </c>
      <c r="E447" s="13">
        <v>1988</v>
      </c>
      <c r="F447" s="70">
        <v>32147</v>
      </c>
      <c r="G447" s="23"/>
    </row>
    <row r="448" spans="1:7" ht="38.25">
      <c r="A448" s="30" t="s">
        <v>234</v>
      </c>
      <c r="B448" s="38"/>
      <c r="C448" s="7" t="s">
        <v>966</v>
      </c>
      <c r="D448" s="7" t="s">
        <v>137</v>
      </c>
      <c r="E448" s="38">
        <v>1985</v>
      </c>
      <c r="F448" s="86"/>
      <c r="G448" s="23">
        <v>31397</v>
      </c>
    </row>
    <row r="449" spans="1:7" ht="25.5">
      <c r="A449" s="65" t="s">
        <v>1636</v>
      </c>
      <c r="B449" s="9" t="s">
        <v>1293</v>
      </c>
      <c r="C449" s="7" t="s">
        <v>967</v>
      </c>
      <c r="D449" s="7" t="s">
        <v>986</v>
      </c>
      <c r="E449" s="13">
        <v>1935</v>
      </c>
      <c r="F449" s="32">
        <v>12817</v>
      </c>
      <c r="G449" s="32">
        <v>16345</v>
      </c>
    </row>
    <row r="450" spans="1:7" ht="25.5">
      <c r="A450" s="65" t="s">
        <v>1636</v>
      </c>
      <c r="B450" s="9" t="s">
        <v>1293</v>
      </c>
      <c r="C450" s="7" t="s">
        <v>967</v>
      </c>
      <c r="D450" s="7" t="s">
        <v>567</v>
      </c>
      <c r="E450" s="13">
        <v>1944</v>
      </c>
      <c r="F450" s="34">
        <v>16354</v>
      </c>
      <c r="G450" s="32">
        <v>17202</v>
      </c>
    </row>
    <row r="451" spans="1:7">
      <c r="A451" s="65" t="s">
        <v>1636</v>
      </c>
      <c r="B451" s="9" t="s">
        <v>1293</v>
      </c>
      <c r="C451" s="7" t="s">
        <v>967</v>
      </c>
      <c r="D451" s="7" t="s">
        <v>414</v>
      </c>
      <c r="E451" s="13">
        <v>1947</v>
      </c>
      <c r="F451" s="48">
        <v>17233</v>
      </c>
      <c r="G451" s="32">
        <v>18248</v>
      </c>
    </row>
    <row r="452" spans="1:7" ht="25.5">
      <c r="A452" s="65" t="s">
        <v>1636</v>
      </c>
      <c r="B452" s="9" t="s">
        <v>1293</v>
      </c>
      <c r="C452" s="7" t="s">
        <v>967</v>
      </c>
      <c r="D452" s="7" t="s">
        <v>247</v>
      </c>
      <c r="E452" s="13">
        <v>1949</v>
      </c>
      <c r="F452" s="32">
        <v>18255</v>
      </c>
      <c r="G452" s="32">
        <v>20628</v>
      </c>
    </row>
    <row r="453" spans="1:7" ht="25.5">
      <c r="A453" s="65" t="s">
        <v>1636</v>
      </c>
      <c r="B453" s="9" t="s">
        <v>1293</v>
      </c>
      <c r="C453" s="7" t="s">
        <v>967</v>
      </c>
      <c r="D453" s="7" t="s">
        <v>941</v>
      </c>
      <c r="E453" s="13">
        <v>1956</v>
      </c>
      <c r="F453" s="32">
        <v>20634</v>
      </c>
      <c r="G453" s="32">
        <v>21577</v>
      </c>
    </row>
    <row r="454" spans="1:7">
      <c r="A454" s="65" t="s">
        <v>1636</v>
      </c>
      <c r="B454" s="9" t="s">
        <v>1293</v>
      </c>
      <c r="C454" s="7" t="s">
        <v>967</v>
      </c>
      <c r="D454" s="7" t="s">
        <v>413</v>
      </c>
      <c r="E454" s="13">
        <v>1959</v>
      </c>
      <c r="F454" s="32">
        <v>21577</v>
      </c>
      <c r="G454" s="32">
        <v>24201</v>
      </c>
    </row>
    <row r="455" spans="1:7" ht="38.25">
      <c r="A455" s="65" t="s">
        <v>1636</v>
      </c>
      <c r="B455" s="9" t="s">
        <v>1293</v>
      </c>
      <c r="C455" s="7" t="s">
        <v>967</v>
      </c>
      <c r="D455" s="10" t="s">
        <v>1291</v>
      </c>
      <c r="E455" s="13">
        <v>1969</v>
      </c>
      <c r="F455" s="32">
        <v>24201</v>
      </c>
      <c r="G455" s="32">
        <v>27144</v>
      </c>
    </row>
    <row r="456" spans="1:7" ht="25.5">
      <c r="A456" s="65" t="s">
        <v>1636</v>
      </c>
      <c r="B456" s="9" t="s">
        <v>1293</v>
      </c>
      <c r="C456" s="10" t="s">
        <v>967</v>
      </c>
      <c r="D456" s="10" t="s">
        <v>488</v>
      </c>
      <c r="E456" s="14">
        <v>1974</v>
      </c>
      <c r="F456" s="33">
        <v>27285</v>
      </c>
      <c r="G456" s="33">
        <v>29265</v>
      </c>
    </row>
    <row r="457" spans="1:7">
      <c r="A457" s="65" t="s">
        <v>1636</v>
      </c>
      <c r="B457" s="9" t="s">
        <v>1293</v>
      </c>
      <c r="C457" s="10" t="s">
        <v>967</v>
      </c>
      <c r="D457" s="10" t="s">
        <v>139</v>
      </c>
      <c r="E457" s="14">
        <v>1980</v>
      </c>
      <c r="F457" s="33">
        <v>29265</v>
      </c>
      <c r="G457" s="33">
        <v>30508</v>
      </c>
    </row>
    <row r="458" spans="1:7" ht="25.5">
      <c r="A458" s="65" t="s">
        <v>1636</v>
      </c>
      <c r="B458" s="9" t="s">
        <v>1293</v>
      </c>
      <c r="C458" s="10" t="s">
        <v>967</v>
      </c>
      <c r="D458" s="10" t="s">
        <v>1490</v>
      </c>
      <c r="E458" s="14">
        <v>1983</v>
      </c>
      <c r="F458" s="33">
        <v>30508</v>
      </c>
      <c r="G458" s="33">
        <v>31397</v>
      </c>
    </row>
    <row r="459" spans="1:7" ht="25.5">
      <c r="A459" s="65" t="s">
        <v>1636</v>
      </c>
      <c r="B459" s="9" t="s">
        <v>1293</v>
      </c>
      <c r="C459" s="10" t="s">
        <v>967</v>
      </c>
      <c r="D459" s="10" t="s">
        <v>1491</v>
      </c>
      <c r="E459" s="14">
        <v>1985</v>
      </c>
      <c r="F459" s="33">
        <v>31397</v>
      </c>
      <c r="G459" s="33">
        <v>33588</v>
      </c>
    </row>
    <row r="460" spans="1:7" ht="25.5">
      <c r="A460" s="65" t="s">
        <v>1636</v>
      </c>
      <c r="B460" s="9" t="s">
        <v>1293</v>
      </c>
      <c r="C460" s="10" t="s">
        <v>967</v>
      </c>
      <c r="D460" s="10" t="s">
        <v>1492</v>
      </c>
      <c r="E460" s="14">
        <v>1991</v>
      </c>
      <c r="F460" s="33">
        <v>33588</v>
      </c>
      <c r="G460" s="33">
        <v>34382</v>
      </c>
    </row>
    <row r="461" spans="1:7" ht="25.5">
      <c r="A461" s="65" t="s">
        <v>1636</v>
      </c>
      <c r="B461" s="9" t="s">
        <v>1293</v>
      </c>
      <c r="C461" s="10" t="s">
        <v>967</v>
      </c>
      <c r="D461" s="10" t="s">
        <v>494</v>
      </c>
      <c r="E461" s="14">
        <v>1994</v>
      </c>
      <c r="F461" s="33">
        <v>34382</v>
      </c>
      <c r="G461" s="33">
        <v>35019</v>
      </c>
    </row>
    <row r="462" spans="1:7" ht="25.5">
      <c r="A462" s="65" t="s">
        <v>1636</v>
      </c>
      <c r="B462" s="9" t="s">
        <v>1293</v>
      </c>
      <c r="C462" s="10" t="s">
        <v>967</v>
      </c>
      <c r="D462" s="10" t="s">
        <v>1719</v>
      </c>
      <c r="E462" s="14">
        <v>1995</v>
      </c>
      <c r="F462" s="33">
        <v>35019</v>
      </c>
      <c r="G462" s="33">
        <v>35362</v>
      </c>
    </row>
    <row r="463" spans="1:7" ht="25.5">
      <c r="A463" s="65" t="s">
        <v>1636</v>
      </c>
      <c r="B463" s="9" t="s">
        <v>1293</v>
      </c>
      <c r="C463" s="10" t="s">
        <v>967</v>
      </c>
      <c r="D463" s="3" t="s">
        <v>838</v>
      </c>
      <c r="E463" s="14">
        <v>1996</v>
      </c>
      <c r="F463" s="34">
        <v>35373</v>
      </c>
      <c r="G463" s="34">
        <v>37147</v>
      </c>
    </row>
    <row r="464" spans="1:7">
      <c r="A464" s="65" t="s">
        <v>1636</v>
      </c>
      <c r="B464" s="9" t="s">
        <v>1293</v>
      </c>
      <c r="C464" s="10" t="s">
        <v>967</v>
      </c>
      <c r="D464" s="3" t="s">
        <v>1718</v>
      </c>
      <c r="E464" s="14">
        <v>2001</v>
      </c>
      <c r="F464" s="34">
        <v>37147</v>
      </c>
      <c r="G464" s="34">
        <v>37294</v>
      </c>
    </row>
    <row r="465" spans="1:7" ht="25.5">
      <c r="A465" s="65" t="s">
        <v>1636</v>
      </c>
      <c r="B465" s="9" t="s">
        <v>1293</v>
      </c>
      <c r="C465" s="10" t="s">
        <v>967</v>
      </c>
      <c r="D465" s="3" t="s">
        <v>1717</v>
      </c>
      <c r="E465" s="14">
        <v>2002</v>
      </c>
      <c r="F465" s="34">
        <v>37294</v>
      </c>
      <c r="G465" s="34">
        <v>37390</v>
      </c>
    </row>
    <row r="466" spans="1:7" ht="25.5">
      <c r="A466" s="65" t="s">
        <v>1636</v>
      </c>
      <c r="B466" s="9" t="s">
        <v>1293</v>
      </c>
      <c r="C466" s="10" t="s">
        <v>967</v>
      </c>
      <c r="D466" s="45" t="s">
        <v>704</v>
      </c>
      <c r="E466" s="14">
        <v>2002</v>
      </c>
      <c r="F466" s="34">
        <v>37390</v>
      </c>
      <c r="G466" s="33">
        <v>38447</v>
      </c>
    </row>
    <row r="467" spans="1:7" ht="25.5">
      <c r="A467" s="65" t="s">
        <v>1636</v>
      </c>
      <c r="B467" s="9" t="s">
        <v>1293</v>
      </c>
      <c r="C467" s="10" t="s">
        <v>967</v>
      </c>
      <c r="D467" s="9" t="s">
        <v>752</v>
      </c>
      <c r="E467" s="14">
        <v>2005</v>
      </c>
      <c r="F467" s="33">
        <v>38442</v>
      </c>
      <c r="G467" s="144">
        <v>40097</v>
      </c>
    </row>
    <row r="468" spans="1:7">
      <c r="A468" s="65" t="s">
        <v>1636</v>
      </c>
      <c r="B468" s="9"/>
      <c r="C468" s="10" t="s">
        <v>967</v>
      </c>
      <c r="D468" s="9" t="s">
        <v>1640</v>
      </c>
      <c r="E468" s="14">
        <v>2009</v>
      </c>
      <c r="F468" s="33">
        <v>40136</v>
      </c>
      <c r="G468" s="34">
        <v>40715</v>
      </c>
    </row>
    <row r="469" spans="1:7" ht="38.25">
      <c r="A469" s="30" t="s">
        <v>545</v>
      </c>
      <c r="B469" s="38"/>
      <c r="C469" s="7" t="s">
        <v>967</v>
      </c>
      <c r="D469" s="7" t="s">
        <v>1608</v>
      </c>
      <c r="E469" s="13">
        <v>1910</v>
      </c>
      <c r="F469" s="32">
        <v>3934</v>
      </c>
      <c r="G469" s="13" t="s">
        <v>544</v>
      </c>
    </row>
    <row r="470" spans="1:7" ht="38.25">
      <c r="A470" s="30" t="s">
        <v>545</v>
      </c>
      <c r="B470" s="38"/>
      <c r="C470" s="7" t="s">
        <v>967</v>
      </c>
      <c r="D470" s="7" t="s">
        <v>1609</v>
      </c>
      <c r="E470" s="13">
        <v>1911</v>
      </c>
      <c r="F470" s="32">
        <v>4256</v>
      </c>
      <c r="G470" s="13" t="s">
        <v>544</v>
      </c>
    </row>
    <row r="471" spans="1:7" ht="38.25">
      <c r="A471" s="30" t="s">
        <v>545</v>
      </c>
      <c r="B471" s="38"/>
      <c r="C471" s="7" t="s">
        <v>967</v>
      </c>
      <c r="D471" s="7" t="s">
        <v>845</v>
      </c>
      <c r="E471" s="13">
        <v>1913</v>
      </c>
      <c r="F471" s="32">
        <v>4813</v>
      </c>
      <c r="G471" s="13" t="s">
        <v>544</v>
      </c>
    </row>
    <row r="472" spans="1:7" ht="38.25">
      <c r="A472" s="30" t="s">
        <v>545</v>
      </c>
      <c r="B472" s="38"/>
      <c r="C472" s="7" t="s">
        <v>967</v>
      </c>
      <c r="D472" s="7" t="s">
        <v>846</v>
      </c>
      <c r="E472" s="13">
        <v>1915</v>
      </c>
      <c r="F472" s="32">
        <v>5549</v>
      </c>
      <c r="G472" s="13" t="s">
        <v>544</v>
      </c>
    </row>
    <row r="473" spans="1:7" ht="38.25">
      <c r="A473" s="30" t="s">
        <v>545</v>
      </c>
      <c r="B473" s="38"/>
      <c r="C473" s="7" t="s">
        <v>967</v>
      </c>
      <c r="D473" s="7" t="s">
        <v>847</v>
      </c>
      <c r="E473" s="13">
        <v>1919</v>
      </c>
      <c r="F473" s="32">
        <v>7151</v>
      </c>
      <c r="G473" s="13" t="s">
        <v>544</v>
      </c>
    </row>
    <row r="474" spans="1:7" ht="38.25">
      <c r="A474" s="30" t="s">
        <v>545</v>
      </c>
      <c r="B474" s="38"/>
      <c r="C474" s="7" t="s">
        <v>967</v>
      </c>
      <c r="D474" s="7" t="s">
        <v>848</v>
      </c>
      <c r="E474" s="13">
        <v>1922</v>
      </c>
      <c r="F474" s="32">
        <v>8178</v>
      </c>
      <c r="G474" s="13" t="s">
        <v>544</v>
      </c>
    </row>
    <row r="475" spans="1:7" ht="38.25">
      <c r="A475" s="30" t="s">
        <v>545</v>
      </c>
      <c r="B475" s="38"/>
      <c r="C475" s="7" t="s">
        <v>967</v>
      </c>
      <c r="D475" s="7" t="s">
        <v>849</v>
      </c>
      <c r="E475" s="13">
        <v>1924</v>
      </c>
      <c r="F475" s="32">
        <v>8778</v>
      </c>
      <c r="G475" s="13" t="s">
        <v>544</v>
      </c>
    </row>
    <row r="476" spans="1:7" ht="38.25">
      <c r="A476" s="30" t="s">
        <v>545</v>
      </c>
      <c r="B476" s="38"/>
      <c r="C476" s="7" t="s">
        <v>967</v>
      </c>
      <c r="D476" s="7" t="s">
        <v>850</v>
      </c>
      <c r="E476" s="13">
        <v>1927</v>
      </c>
      <c r="F476" s="32">
        <v>10175</v>
      </c>
      <c r="G476" s="13" t="s">
        <v>544</v>
      </c>
    </row>
    <row r="477" spans="1:7" ht="38.25">
      <c r="A477" s="30" t="s">
        <v>545</v>
      </c>
      <c r="B477" s="38"/>
      <c r="C477" s="7" t="s">
        <v>967</v>
      </c>
      <c r="D477" s="7" t="s">
        <v>851</v>
      </c>
      <c r="E477" s="13">
        <v>1932</v>
      </c>
      <c r="F477" s="32">
        <v>12029</v>
      </c>
      <c r="G477" s="13" t="s">
        <v>544</v>
      </c>
    </row>
    <row r="478" spans="1:7" ht="38.25">
      <c r="A478" s="30" t="s">
        <v>545</v>
      </c>
      <c r="B478" s="38"/>
      <c r="C478" s="7" t="s">
        <v>967</v>
      </c>
      <c r="D478" s="7" t="s">
        <v>853</v>
      </c>
      <c r="E478" s="13">
        <v>1948</v>
      </c>
      <c r="F478" s="32">
        <v>17671</v>
      </c>
      <c r="G478" s="23">
        <v>18248</v>
      </c>
    </row>
    <row r="479" spans="1:7" ht="38.25">
      <c r="A479" s="30" t="s">
        <v>545</v>
      </c>
      <c r="B479" s="38"/>
      <c r="C479" s="7" t="s">
        <v>967</v>
      </c>
      <c r="D479" s="7" t="s">
        <v>1880</v>
      </c>
      <c r="E479" s="13">
        <v>1950</v>
      </c>
      <c r="F479" s="32">
        <v>18489</v>
      </c>
      <c r="G479" s="23">
        <v>20404</v>
      </c>
    </row>
    <row r="480" spans="1:7" ht="38.25">
      <c r="A480" s="30" t="s">
        <v>545</v>
      </c>
      <c r="B480" s="38"/>
      <c r="C480" s="7" t="s">
        <v>967</v>
      </c>
      <c r="D480" s="7" t="s">
        <v>852</v>
      </c>
      <c r="E480" s="13">
        <v>1956</v>
      </c>
      <c r="F480" s="32">
        <v>20481</v>
      </c>
      <c r="G480" s="23">
        <v>24203</v>
      </c>
    </row>
    <row r="481" spans="1:7">
      <c r="A481" s="65" t="s">
        <v>1636</v>
      </c>
      <c r="B481" s="9" t="s">
        <v>1294</v>
      </c>
      <c r="C481" s="10" t="s">
        <v>968</v>
      </c>
      <c r="D481" s="10" t="s">
        <v>911</v>
      </c>
      <c r="E481" s="14">
        <v>1935</v>
      </c>
      <c r="F481" s="34">
        <v>12882</v>
      </c>
      <c r="G481" s="34">
        <v>13690</v>
      </c>
    </row>
    <row r="482" spans="1:7">
      <c r="A482" s="65" t="s">
        <v>1636</v>
      </c>
      <c r="B482" s="9" t="s">
        <v>1294</v>
      </c>
      <c r="C482" s="7" t="s">
        <v>968</v>
      </c>
      <c r="D482" s="7" t="s">
        <v>1078</v>
      </c>
      <c r="E482" s="13">
        <v>1937</v>
      </c>
      <c r="F482" s="21">
        <v>13708</v>
      </c>
      <c r="G482" s="32">
        <v>15508</v>
      </c>
    </row>
    <row r="483" spans="1:7" ht="25.5">
      <c r="A483" s="65" t="s">
        <v>1636</v>
      </c>
      <c r="B483" s="9" t="s">
        <v>1294</v>
      </c>
      <c r="C483" s="7" t="s">
        <v>968</v>
      </c>
      <c r="D483" s="7" t="s">
        <v>194</v>
      </c>
      <c r="E483" s="13">
        <v>1942</v>
      </c>
      <c r="F483" s="32">
        <v>15508</v>
      </c>
      <c r="G483" s="34">
        <v>16371</v>
      </c>
    </row>
    <row r="484" spans="1:7" ht="25.5">
      <c r="A484" s="65" t="s">
        <v>1636</v>
      </c>
      <c r="B484" s="9" t="s">
        <v>1294</v>
      </c>
      <c r="C484" s="7" t="s">
        <v>968</v>
      </c>
      <c r="D484" s="7" t="s">
        <v>622</v>
      </c>
      <c r="E484" s="13">
        <v>1944</v>
      </c>
      <c r="F484" s="34">
        <v>16371</v>
      </c>
      <c r="G484" s="32">
        <v>17286</v>
      </c>
    </row>
    <row r="485" spans="1:7" ht="25.5">
      <c r="A485" s="65" t="s">
        <v>1636</v>
      </c>
      <c r="B485" s="9" t="s">
        <v>1294</v>
      </c>
      <c r="C485" s="7" t="s">
        <v>968</v>
      </c>
      <c r="D485" s="7" t="s">
        <v>248</v>
      </c>
      <c r="E485" s="13">
        <v>1947</v>
      </c>
      <c r="F485" s="32">
        <v>17314</v>
      </c>
      <c r="G485" s="32">
        <v>20118</v>
      </c>
    </row>
    <row r="486" spans="1:7" ht="25.5">
      <c r="A486" s="65" t="s">
        <v>1636</v>
      </c>
      <c r="B486" s="9" t="s">
        <v>1294</v>
      </c>
      <c r="C486" s="7" t="s">
        <v>968</v>
      </c>
      <c r="D486" s="7" t="s">
        <v>1068</v>
      </c>
      <c r="E486" s="13">
        <v>1955</v>
      </c>
      <c r="F486" s="32">
        <v>20118</v>
      </c>
      <c r="G486" s="32">
        <v>24275</v>
      </c>
    </row>
    <row r="487" spans="1:7">
      <c r="A487" s="65" t="s">
        <v>1636</v>
      </c>
      <c r="B487" s="9" t="s">
        <v>1294</v>
      </c>
      <c r="C487" s="7" t="s">
        <v>968</v>
      </c>
      <c r="D487" s="7" t="s">
        <v>249</v>
      </c>
      <c r="E487" s="13">
        <v>1966</v>
      </c>
      <c r="F487" s="32">
        <v>24406</v>
      </c>
      <c r="G487" s="32">
        <v>25069</v>
      </c>
    </row>
    <row r="488" spans="1:7" ht="25.5">
      <c r="A488" s="65" t="s">
        <v>1636</v>
      </c>
      <c r="B488" s="9" t="s">
        <v>1294</v>
      </c>
      <c r="C488" s="7" t="s">
        <v>968</v>
      </c>
      <c r="D488" s="7" t="s">
        <v>250</v>
      </c>
      <c r="E488" s="13">
        <v>1968</v>
      </c>
      <c r="F488" s="32">
        <v>25135</v>
      </c>
      <c r="G488" s="32">
        <v>26470</v>
      </c>
    </row>
    <row r="489" spans="1:7" ht="25.5">
      <c r="A489" s="65" t="s">
        <v>1636</v>
      </c>
      <c r="B489" s="9" t="s">
        <v>1294</v>
      </c>
      <c r="C489" s="7" t="s">
        <v>968</v>
      </c>
      <c r="D489" s="10" t="s">
        <v>665</v>
      </c>
      <c r="E489" s="14">
        <v>1972</v>
      </c>
      <c r="F489" s="32">
        <v>26470</v>
      </c>
      <c r="G489" s="32">
        <v>27080</v>
      </c>
    </row>
    <row r="490" spans="1:7" ht="25.5">
      <c r="A490" s="65" t="s">
        <v>1636</v>
      </c>
      <c r="B490" s="9" t="s">
        <v>1294</v>
      </c>
      <c r="C490" s="7" t="s">
        <v>968</v>
      </c>
      <c r="D490" s="10" t="s">
        <v>188</v>
      </c>
      <c r="E490" s="14">
        <v>1974</v>
      </c>
      <c r="F490" s="32">
        <v>27088</v>
      </c>
      <c r="G490" s="32">
        <v>27144</v>
      </c>
    </row>
    <row r="491" spans="1:7" ht="25.5">
      <c r="A491" s="65" t="s">
        <v>1636</v>
      </c>
      <c r="B491" s="3" t="s">
        <v>1294</v>
      </c>
      <c r="C491" s="49" t="s">
        <v>968</v>
      </c>
      <c r="D491" s="49" t="s">
        <v>670</v>
      </c>
      <c r="E491" s="15">
        <v>1974</v>
      </c>
      <c r="F491" s="33">
        <v>27285</v>
      </c>
      <c r="G491" s="33">
        <v>27624</v>
      </c>
    </row>
    <row r="492" spans="1:7" ht="25.5">
      <c r="A492" s="65" t="s">
        <v>1636</v>
      </c>
      <c r="B492" s="3" t="s">
        <v>1294</v>
      </c>
      <c r="C492" s="49" t="s">
        <v>968</v>
      </c>
      <c r="D492" s="49" t="s">
        <v>1048</v>
      </c>
      <c r="E492" s="15">
        <v>1975</v>
      </c>
      <c r="F492" s="33">
        <v>27697</v>
      </c>
      <c r="G492" s="33">
        <v>28025</v>
      </c>
    </row>
    <row r="493" spans="1:7" ht="25.5">
      <c r="A493" s="65" t="s">
        <v>1636</v>
      </c>
      <c r="B493" s="3" t="s">
        <v>1294</v>
      </c>
      <c r="C493" s="49" t="s">
        <v>968</v>
      </c>
      <c r="D493" s="49" t="s">
        <v>486</v>
      </c>
      <c r="E493" s="15">
        <v>1976</v>
      </c>
      <c r="F493" s="33">
        <v>28026</v>
      </c>
      <c r="G493" s="33">
        <v>28632</v>
      </c>
    </row>
    <row r="494" spans="1:7">
      <c r="A494" s="65" t="s">
        <v>1636</v>
      </c>
      <c r="B494" s="3" t="s">
        <v>1294</v>
      </c>
      <c r="C494" s="49" t="s">
        <v>968</v>
      </c>
      <c r="D494" s="49" t="s">
        <v>828</v>
      </c>
      <c r="E494" s="15">
        <v>1978</v>
      </c>
      <c r="F494" s="33">
        <v>28633</v>
      </c>
      <c r="G494" s="33">
        <v>29265</v>
      </c>
    </row>
    <row r="495" spans="1:7" ht="25.5">
      <c r="A495" s="65" t="s">
        <v>1636</v>
      </c>
      <c r="B495" s="3" t="s">
        <v>1294</v>
      </c>
      <c r="C495" s="49" t="s">
        <v>968</v>
      </c>
      <c r="D495" s="49" t="s">
        <v>1496</v>
      </c>
      <c r="E495" s="15">
        <v>1980</v>
      </c>
      <c r="F495" s="33">
        <v>29265</v>
      </c>
      <c r="G495" s="33">
        <v>30508</v>
      </c>
    </row>
    <row r="496" spans="1:7">
      <c r="A496" s="65" t="s">
        <v>1636</v>
      </c>
      <c r="B496" s="3" t="s">
        <v>1294</v>
      </c>
      <c r="C496" s="49" t="s">
        <v>968</v>
      </c>
      <c r="D496" s="49" t="s">
        <v>828</v>
      </c>
      <c r="E496" s="15">
        <v>1983</v>
      </c>
      <c r="F496" s="33">
        <v>30508</v>
      </c>
      <c r="G496" s="33">
        <v>31397</v>
      </c>
    </row>
    <row r="497" spans="1:7" ht="25.5">
      <c r="A497" s="65" t="s">
        <v>1636</v>
      </c>
      <c r="B497" s="3" t="s">
        <v>1294</v>
      </c>
      <c r="C497" s="49" t="s">
        <v>968</v>
      </c>
      <c r="D497" s="49" t="s">
        <v>283</v>
      </c>
      <c r="E497" s="15">
        <v>1985</v>
      </c>
      <c r="F497" s="33">
        <v>31397</v>
      </c>
      <c r="G497" s="33">
        <v>33042</v>
      </c>
    </row>
    <row r="498" spans="1:7" ht="25.5">
      <c r="A498" s="65" t="s">
        <v>1636</v>
      </c>
      <c r="B498" s="3" t="s">
        <v>1294</v>
      </c>
      <c r="C498" s="49" t="s">
        <v>968</v>
      </c>
      <c r="D498" s="49" t="s">
        <v>284</v>
      </c>
      <c r="E498" s="15">
        <v>1990</v>
      </c>
      <c r="F498" s="33">
        <v>33042</v>
      </c>
      <c r="G498" s="33">
        <v>33910</v>
      </c>
    </row>
    <row r="499" spans="1:7" ht="25.5">
      <c r="A499" s="65" t="s">
        <v>1636</v>
      </c>
      <c r="B499" s="3" t="s">
        <v>1294</v>
      </c>
      <c r="C499" s="49" t="s">
        <v>968</v>
      </c>
      <c r="D499" s="49" t="s">
        <v>285</v>
      </c>
      <c r="E499" s="15">
        <v>1992</v>
      </c>
      <c r="F499" s="33">
        <v>33910</v>
      </c>
      <c r="G499" s="33">
        <v>35004</v>
      </c>
    </row>
    <row r="500" spans="1:7">
      <c r="A500" s="65" t="s">
        <v>1636</v>
      </c>
      <c r="B500" s="3" t="s">
        <v>1294</v>
      </c>
      <c r="C500" s="49" t="s">
        <v>968</v>
      </c>
      <c r="D500" s="49" t="s">
        <v>1205</v>
      </c>
      <c r="E500" s="15">
        <v>1995</v>
      </c>
      <c r="F500" s="33">
        <v>35004</v>
      </c>
      <c r="G500" s="33">
        <v>37294</v>
      </c>
    </row>
    <row r="501" spans="1:7" ht="25.5">
      <c r="A501" s="65" t="s">
        <v>1636</v>
      </c>
      <c r="B501" s="3" t="s">
        <v>1294</v>
      </c>
      <c r="C501" s="49" t="s">
        <v>968</v>
      </c>
      <c r="D501" s="49" t="s">
        <v>1716</v>
      </c>
      <c r="E501" s="15">
        <v>2002</v>
      </c>
      <c r="F501" s="33">
        <v>37294</v>
      </c>
      <c r="G501" s="22">
        <v>37390</v>
      </c>
    </row>
    <row r="502" spans="1:7" ht="25.5">
      <c r="A502" s="65" t="s">
        <v>1636</v>
      </c>
      <c r="B502" s="3" t="s">
        <v>1294</v>
      </c>
      <c r="C502" s="49" t="s">
        <v>968</v>
      </c>
      <c r="D502" s="49" t="s">
        <v>1714</v>
      </c>
      <c r="E502" s="15">
        <v>2002</v>
      </c>
      <c r="F502" s="22">
        <v>37390</v>
      </c>
      <c r="G502" s="33">
        <v>38447</v>
      </c>
    </row>
    <row r="503" spans="1:7" ht="25.5">
      <c r="A503" s="65" t="s">
        <v>1636</v>
      </c>
      <c r="B503" s="3" t="s">
        <v>1294</v>
      </c>
      <c r="C503" s="49" t="s">
        <v>968</v>
      </c>
      <c r="D503" s="49" t="s">
        <v>482</v>
      </c>
      <c r="E503" s="15">
        <v>2005</v>
      </c>
      <c r="F503" s="33">
        <v>38442</v>
      </c>
      <c r="G503" s="22">
        <v>39357</v>
      </c>
    </row>
    <row r="504" spans="1:7" ht="25.5">
      <c r="A504" s="65" t="s">
        <v>1636</v>
      </c>
      <c r="B504" s="3" t="s">
        <v>1294</v>
      </c>
      <c r="C504" s="49" t="s">
        <v>968</v>
      </c>
      <c r="D504" s="49" t="s">
        <v>1713</v>
      </c>
      <c r="E504" s="15">
        <v>2007</v>
      </c>
      <c r="F504" s="33">
        <v>39344</v>
      </c>
      <c r="G504" s="22">
        <v>40038</v>
      </c>
    </row>
    <row r="505" spans="1:7" ht="25.5">
      <c r="A505" s="65" t="s">
        <v>1636</v>
      </c>
      <c r="B505" s="3" t="s">
        <v>1294</v>
      </c>
      <c r="C505" s="49" t="s">
        <v>968</v>
      </c>
      <c r="D505" s="49" t="s">
        <v>1712</v>
      </c>
      <c r="E505" s="15">
        <v>2009</v>
      </c>
      <c r="F505" s="22">
        <v>40039</v>
      </c>
      <c r="G505" s="22">
        <v>40143</v>
      </c>
    </row>
    <row r="506" spans="1:7" ht="25.5">
      <c r="A506" s="65" t="s">
        <v>1636</v>
      </c>
      <c r="B506" s="3" t="s">
        <v>1294</v>
      </c>
      <c r="C506" s="49" t="s">
        <v>968</v>
      </c>
      <c r="D506" s="49" t="s">
        <v>1711</v>
      </c>
      <c r="E506" s="15">
        <v>2009</v>
      </c>
      <c r="F506" s="22">
        <v>40136</v>
      </c>
      <c r="G506" s="22">
        <v>40724</v>
      </c>
    </row>
    <row r="507" spans="1:7" ht="38.25">
      <c r="A507" s="30" t="s">
        <v>545</v>
      </c>
      <c r="B507" s="38"/>
      <c r="C507" s="7" t="s">
        <v>968</v>
      </c>
      <c r="D507" s="7" t="s">
        <v>1506</v>
      </c>
      <c r="E507" s="13">
        <v>1943</v>
      </c>
      <c r="F507" s="32"/>
      <c r="G507" s="23">
        <v>15965</v>
      </c>
    </row>
    <row r="508" spans="1:7" ht="38.25">
      <c r="A508" s="30" t="s">
        <v>545</v>
      </c>
      <c r="B508" s="38"/>
      <c r="C508" s="7" t="s">
        <v>968</v>
      </c>
      <c r="D508" s="7" t="s">
        <v>854</v>
      </c>
      <c r="E508" s="13">
        <v>1948</v>
      </c>
      <c r="F508" s="32">
        <v>17714</v>
      </c>
      <c r="G508" s="32">
        <v>18500</v>
      </c>
    </row>
    <row r="509" spans="1:7" ht="38.25">
      <c r="A509" s="30" t="s">
        <v>545</v>
      </c>
      <c r="B509" s="38"/>
      <c r="C509" s="7" t="s">
        <v>968</v>
      </c>
      <c r="D509" s="7" t="s">
        <v>856</v>
      </c>
      <c r="E509" s="13">
        <v>1950</v>
      </c>
      <c r="F509" s="32">
        <v>18500</v>
      </c>
      <c r="G509" s="23">
        <v>19661</v>
      </c>
    </row>
    <row r="510" spans="1:7" ht="38.25">
      <c r="A510" s="30" t="s">
        <v>545</v>
      </c>
      <c r="B510" s="38"/>
      <c r="C510" s="7" t="s">
        <v>968</v>
      </c>
      <c r="D510" s="7" t="s">
        <v>854</v>
      </c>
      <c r="E510" s="13">
        <v>1950</v>
      </c>
      <c r="F510" s="32" t="s">
        <v>544</v>
      </c>
      <c r="G510" s="23">
        <v>18501</v>
      </c>
    </row>
    <row r="511" spans="1:7" ht="38.25">
      <c r="A511" s="30" t="s">
        <v>545</v>
      </c>
      <c r="B511" s="38"/>
      <c r="C511" s="7" t="s">
        <v>968</v>
      </c>
      <c r="D511" s="7" t="s">
        <v>249</v>
      </c>
      <c r="E511" s="13">
        <v>1961</v>
      </c>
      <c r="F511" s="32">
        <v>22564</v>
      </c>
      <c r="G511" s="23">
        <v>24406</v>
      </c>
    </row>
    <row r="512" spans="1:7" ht="38.25">
      <c r="A512" s="30" t="s">
        <v>545</v>
      </c>
      <c r="B512" s="38"/>
      <c r="C512" s="7" t="s">
        <v>968</v>
      </c>
      <c r="D512" s="7" t="s">
        <v>250</v>
      </c>
      <c r="E512" s="13">
        <v>1968</v>
      </c>
      <c r="F512" s="32">
        <v>25011</v>
      </c>
      <c r="G512" s="23">
        <v>25135</v>
      </c>
    </row>
    <row r="513" spans="1:7" ht="38.25">
      <c r="A513" s="30" t="s">
        <v>545</v>
      </c>
      <c r="B513" s="38"/>
      <c r="C513" s="7" t="s">
        <v>968</v>
      </c>
      <c r="D513" s="7" t="s">
        <v>855</v>
      </c>
      <c r="E513" s="13">
        <v>1968</v>
      </c>
      <c r="F513" s="32">
        <v>25135</v>
      </c>
      <c r="G513" s="13" t="s">
        <v>544</v>
      </c>
    </row>
    <row r="514" spans="1:7" ht="25.5">
      <c r="A514" s="65" t="s">
        <v>1636</v>
      </c>
      <c r="B514" s="3" t="s">
        <v>1294</v>
      </c>
      <c r="C514" s="49" t="s">
        <v>969</v>
      </c>
      <c r="D514" s="49" t="s">
        <v>898</v>
      </c>
      <c r="E514" s="15">
        <v>1936</v>
      </c>
      <c r="F514" s="33">
        <v>13439</v>
      </c>
      <c r="G514" s="34">
        <v>16371</v>
      </c>
    </row>
    <row r="515" spans="1:7" ht="38.25">
      <c r="A515" s="65" t="s">
        <v>1636</v>
      </c>
      <c r="B515" s="3" t="s">
        <v>1294</v>
      </c>
      <c r="C515" s="7" t="s">
        <v>969</v>
      </c>
      <c r="D515" s="7" t="s">
        <v>1299</v>
      </c>
      <c r="E515" s="13">
        <v>1944</v>
      </c>
      <c r="F515" s="34">
        <v>16371</v>
      </c>
      <c r="G515" s="32">
        <v>17597</v>
      </c>
    </row>
    <row r="516" spans="1:7" ht="25.5">
      <c r="A516" s="65" t="s">
        <v>1636</v>
      </c>
      <c r="B516" s="3" t="s">
        <v>1294</v>
      </c>
      <c r="C516" s="7" t="s">
        <v>969</v>
      </c>
      <c r="D516" s="7" t="s">
        <v>1300</v>
      </c>
      <c r="E516" s="13">
        <v>1948</v>
      </c>
      <c r="F516" s="32">
        <v>17609</v>
      </c>
      <c r="G516" s="32">
        <v>18128</v>
      </c>
    </row>
    <row r="517" spans="1:7" ht="38.25">
      <c r="A517" s="65" t="s">
        <v>1636</v>
      </c>
      <c r="B517" s="3" t="s">
        <v>1294</v>
      </c>
      <c r="C517" s="7" t="s">
        <v>969</v>
      </c>
      <c r="D517" s="7" t="s">
        <v>206</v>
      </c>
      <c r="E517" s="13">
        <v>1949</v>
      </c>
      <c r="F517" s="32">
        <v>18128</v>
      </c>
      <c r="G517" s="32">
        <v>20631</v>
      </c>
    </row>
    <row r="518" spans="1:7" ht="25.5">
      <c r="A518" s="65" t="s">
        <v>1636</v>
      </c>
      <c r="B518" s="3" t="s">
        <v>1294</v>
      </c>
      <c r="C518" s="7" t="s">
        <v>969</v>
      </c>
      <c r="D518" s="7" t="s">
        <v>1301</v>
      </c>
      <c r="E518" s="3">
        <v>1956</v>
      </c>
      <c r="F518" s="32">
        <v>20631</v>
      </c>
      <c r="G518" s="32">
        <v>21697</v>
      </c>
    </row>
    <row r="519" spans="1:7" ht="25.5">
      <c r="A519" s="65" t="s">
        <v>1636</v>
      </c>
      <c r="B519" s="3" t="s">
        <v>1294</v>
      </c>
      <c r="C519" s="7" t="s">
        <v>969</v>
      </c>
      <c r="D519" s="7" t="s">
        <v>1302</v>
      </c>
      <c r="E519" s="13">
        <v>1959</v>
      </c>
      <c r="F519" s="32">
        <v>21697</v>
      </c>
      <c r="G519" s="32">
        <v>23258</v>
      </c>
    </row>
    <row r="520" spans="1:7" ht="25.5">
      <c r="A520" s="65" t="s">
        <v>1636</v>
      </c>
      <c r="B520" s="3" t="s">
        <v>1294</v>
      </c>
      <c r="C520" s="7" t="s">
        <v>969</v>
      </c>
      <c r="D520" s="7" t="s">
        <v>1303</v>
      </c>
      <c r="E520" s="13">
        <v>1963</v>
      </c>
      <c r="F520" s="32">
        <v>23258</v>
      </c>
      <c r="G520" s="32">
        <v>25242</v>
      </c>
    </row>
    <row r="521" spans="1:7" ht="25.5">
      <c r="A521" s="65" t="s">
        <v>1636</v>
      </c>
      <c r="B521" s="9" t="s">
        <v>1294</v>
      </c>
      <c r="C521" s="18" t="s">
        <v>969</v>
      </c>
      <c r="D521" s="18" t="s">
        <v>74</v>
      </c>
      <c r="E521" s="3">
        <v>1969</v>
      </c>
      <c r="F521" s="34">
        <v>25242</v>
      </c>
      <c r="G521" s="34">
        <v>26106</v>
      </c>
    </row>
    <row r="522" spans="1:7" ht="38.25">
      <c r="A522" s="65" t="s">
        <v>1636</v>
      </c>
      <c r="B522" s="9" t="s">
        <v>1294</v>
      </c>
      <c r="C522" s="18" t="s">
        <v>969</v>
      </c>
      <c r="D522" s="18" t="s">
        <v>557</v>
      </c>
      <c r="E522" s="14">
        <v>1971</v>
      </c>
      <c r="F522" s="34">
        <v>26106</v>
      </c>
      <c r="G522" s="34">
        <v>26558</v>
      </c>
    </row>
    <row r="523" spans="1:7" ht="38.25">
      <c r="A523" s="65" t="s">
        <v>1636</v>
      </c>
      <c r="B523" s="9" t="s">
        <v>1294</v>
      </c>
      <c r="C523" s="7" t="s">
        <v>969</v>
      </c>
      <c r="D523" s="18" t="s">
        <v>189</v>
      </c>
      <c r="E523" s="13">
        <v>1972</v>
      </c>
      <c r="F523" s="32">
        <v>26558</v>
      </c>
      <c r="G523" s="32">
        <v>27144</v>
      </c>
    </row>
    <row r="524" spans="1:7" ht="25.5">
      <c r="A524" s="65" t="s">
        <v>1636</v>
      </c>
      <c r="B524" s="3" t="s">
        <v>1294</v>
      </c>
      <c r="C524" s="49" t="s">
        <v>969</v>
      </c>
      <c r="D524" s="49" t="s">
        <v>675</v>
      </c>
      <c r="E524" s="15">
        <v>1974</v>
      </c>
      <c r="F524" s="33">
        <v>27285</v>
      </c>
      <c r="G524" s="33">
        <v>28025</v>
      </c>
    </row>
    <row r="525" spans="1:7" ht="25.5">
      <c r="A525" s="65" t="s">
        <v>1636</v>
      </c>
      <c r="B525" s="3" t="s">
        <v>1294</v>
      </c>
      <c r="C525" s="49" t="s">
        <v>969</v>
      </c>
      <c r="D525" s="3" t="s">
        <v>1305</v>
      </c>
      <c r="E525" s="15">
        <v>1976</v>
      </c>
      <c r="F525" s="33">
        <v>28026</v>
      </c>
      <c r="G525" s="33">
        <v>29265</v>
      </c>
    </row>
    <row r="526" spans="1:7" ht="25.5">
      <c r="A526" s="65" t="s">
        <v>1636</v>
      </c>
      <c r="B526" s="3" t="s">
        <v>1294</v>
      </c>
      <c r="C526" s="49" t="s">
        <v>969</v>
      </c>
      <c r="D526" s="45" t="s">
        <v>140</v>
      </c>
      <c r="E526" s="15">
        <v>1980</v>
      </c>
      <c r="F526" s="33">
        <v>29265</v>
      </c>
      <c r="G526" s="33">
        <v>30508</v>
      </c>
    </row>
    <row r="527" spans="1:7" ht="25.5">
      <c r="A527" s="65" t="s">
        <v>1636</v>
      </c>
      <c r="B527" s="3" t="s">
        <v>1294</v>
      </c>
      <c r="C527" s="49" t="s">
        <v>969</v>
      </c>
      <c r="D527" s="128" t="s">
        <v>1872</v>
      </c>
      <c r="E527" s="15">
        <v>1983</v>
      </c>
      <c r="F527" s="33">
        <v>30508</v>
      </c>
      <c r="G527" s="33">
        <v>32646</v>
      </c>
    </row>
    <row r="528" spans="1:7" ht="25.5">
      <c r="A528" s="65" t="s">
        <v>1636</v>
      </c>
      <c r="B528" s="3" t="s">
        <v>1294</v>
      </c>
      <c r="C528" s="49" t="s">
        <v>969</v>
      </c>
      <c r="D528" s="49" t="s">
        <v>141</v>
      </c>
      <c r="E528" s="15">
        <v>1989</v>
      </c>
      <c r="F528" s="33">
        <v>32646</v>
      </c>
      <c r="G528" s="33">
        <v>34913</v>
      </c>
    </row>
    <row r="529" spans="1:7" ht="25.5">
      <c r="A529" s="65" t="s">
        <v>1636</v>
      </c>
      <c r="B529" s="3" t="s">
        <v>1294</v>
      </c>
      <c r="C529" s="49" t="s">
        <v>969</v>
      </c>
      <c r="D529" s="3" t="s">
        <v>1305</v>
      </c>
      <c r="E529" s="15">
        <v>1995</v>
      </c>
      <c r="F529" s="87">
        <v>35021</v>
      </c>
      <c r="G529" s="34">
        <v>37372</v>
      </c>
    </row>
    <row r="530" spans="1:7" ht="38.25">
      <c r="A530" s="65" t="s">
        <v>1636</v>
      </c>
      <c r="B530" s="3" t="s">
        <v>1294</v>
      </c>
      <c r="C530" s="49" t="s">
        <v>969</v>
      </c>
      <c r="D530" s="45" t="s">
        <v>1330</v>
      </c>
      <c r="E530" s="15">
        <v>1995</v>
      </c>
      <c r="F530" s="33" t="s">
        <v>1331</v>
      </c>
      <c r="G530" s="33">
        <v>35020</v>
      </c>
    </row>
    <row r="531" spans="1:7" ht="25.5">
      <c r="A531" s="65" t="s">
        <v>1636</v>
      </c>
      <c r="B531" s="3" t="s">
        <v>1294</v>
      </c>
      <c r="C531" s="49" t="s">
        <v>969</v>
      </c>
      <c r="D531" s="3" t="s">
        <v>1332</v>
      </c>
      <c r="E531" s="15">
        <v>2002</v>
      </c>
      <c r="F531" s="87">
        <v>37376</v>
      </c>
      <c r="G531" s="34">
        <v>38446</v>
      </c>
    </row>
    <row r="532" spans="1:7" ht="25.5">
      <c r="A532" s="65" t="s">
        <v>1636</v>
      </c>
      <c r="B532" s="3" t="s">
        <v>1294</v>
      </c>
      <c r="C532" s="49" t="s">
        <v>969</v>
      </c>
      <c r="D532" s="3" t="s">
        <v>203</v>
      </c>
      <c r="E532" s="15">
        <v>2005</v>
      </c>
      <c r="F532" s="33">
        <v>38447</v>
      </c>
      <c r="G532" s="34">
        <v>40724</v>
      </c>
    </row>
    <row r="533" spans="1:7" ht="38.25">
      <c r="A533" s="30" t="s">
        <v>545</v>
      </c>
      <c r="B533" s="38"/>
      <c r="C533" s="7" t="s">
        <v>969</v>
      </c>
      <c r="D533" s="3" t="s">
        <v>800</v>
      </c>
      <c r="E533" s="13">
        <v>1936</v>
      </c>
      <c r="F533" s="32">
        <v>13478</v>
      </c>
      <c r="G533" s="23">
        <v>13872</v>
      </c>
    </row>
    <row r="534" spans="1:7" ht="25.5">
      <c r="A534" s="65" t="s">
        <v>1636</v>
      </c>
      <c r="B534" s="3" t="s">
        <v>1293</v>
      </c>
      <c r="C534" s="49" t="s">
        <v>970</v>
      </c>
      <c r="D534" s="49" t="s">
        <v>1235</v>
      </c>
      <c r="E534" s="15">
        <v>1931</v>
      </c>
      <c r="F534" s="87">
        <v>11630</v>
      </c>
      <c r="G534" s="34">
        <v>12548</v>
      </c>
    </row>
    <row r="535" spans="1:7" ht="25.5">
      <c r="A535" s="65" t="s">
        <v>1636</v>
      </c>
      <c r="B535" s="3" t="s">
        <v>1293</v>
      </c>
      <c r="C535" s="49" t="s">
        <v>970</v>
      </c>
      <c r="D535" s="49" t="s">
        <v>1156</v>
      </c>
      <c r="E535" s="15">
        <v>1934</v>
      </c>
      <c r="F535" s="87">
        <v>12602</v>
      </c>
      <c r="G535" s="34">
        <v>16371</v>
      </c>
    </row>
    <row r="536" spans="1:7">
      <c r="A536" s="65" t="s">
        <v>1636</v>
      </c>
      <c r="B536" s="9" t="s">
        <v>1293</v>
      </c>
      <c r="C536" s="7" t="s">
        <v>970</v>
      </c>
      <c r="D536" s="7" t="s">
        <v>1454</v>
      </c>
      <c r="E536" s="13">
        <v>1944</v>
      </c>
      <c r="F536" s="34">
        <v>16371</v>
      </c>
      <c r="G536" s="32">
        <v>18932</v>
      </c>
    </row>
    <row r="537" spans="1:7" ht="25.5">
      <c r="A537" s="65" t="s">
        <v>1636</v>
      </c>
      <c r="B537" s="9" t="s">
        <v>1293</v>
      </c>
      <c r="C537" s="7" t="s">
        <v>970</v>
      </c>
      <c r="D537" s="7" t="s">
        <v>1522</v>
      </c>
      <c r="E537" s="13">
        <v>1951</v>
      </c>
      <c r="F537" s="32">
        <v>18932</v>
      </c>
      <c r="G537" s="32">
        <v>22476</v>
      </c>
    </row>
    <row r="538" spans="1:7" ht="25.5">
      <c r="A538" s="65" t="s">
        <v>1636</v>
      </c>
      <c r="B538" s="9" t="s">
        <v>1293</v>
      </c>
      <c r="C538" s="7" t="s">
        <v>970</v>
      </c>
      <c r="D538" s="7" t="s">
        <v>1298</v>
      </c>
      <c r="E538" s="13">
        <v>1961</v>
      </c>
      <c r="F538" s="32">
        <v>22476</v>
      </c>
      <c r="G538" s="32">
        <v>23382</v>
      </c>
    </row>
    <row r="539" spans="1:7" ht="25.5">
      <c r="A539" s="65" t="s">
        <v>1636</v>
      </c>
      <c r="B539" s="9" t="s">
        <v>1293</v>
      </c>
      <c r="C539" s="7" t="s">
        <v>970</v>
      </c>
      <c r="D539" s="7" t="s">
        <v>187</v>
      </c>
      <c r="E539" s="13">
        <v>1964</v>
      </c>
      <c r="F539" s="32">
        <v>23427</v>
      </c>
      <c r="G539" s="32">
        <v>25588</v>
      </c>
    </row>
    <row r="540" spans="1:7" ht="25.5">
      <c r="A540" s="65" t="s">
        <v>1636</v>
      </c>
      <c r="B540" s="9" t="s">
        <v>1293</v>
      </c>
      <c r="C540" s="7" t="s">
        <v>970</v>
      </c>
      <c r="D540" s="10" t="s">
        <v>971</v>
      </c>
      <c r="E540" s="14">
        <v>1970</v>
      </c>
      <c r="F540" s="32">
        <v>25588</v>
      </c>
      <c r="G540" s="32">
        <v>27144</v>
      </c>
    </row>
    <row r="541" spans="1:7" ht="25.5">
      <c r="A541" s="65" t="s">
        <v>1636</v>
      </c>
      <c r="B541" s="9" t="s">
        <v>1293</v>
      </c>
      <c r="C541" s="10" t="s">
        <v>970</v>
      </c>
      <c r="D541" s="10" t="s">
        <v>1448</v>
      </c>
      <c r="E541" s="14">
        <v>1974</v>
      </c>
      <c r="F541" s="33">
        <v>27285</v>
      </c>
      <c r="G541" s="33">
        <v>28025</v>
      </c>
    </row>
    <row r="542" spans="1:7" ht="25.5">
      <c r="A542" s="65" t="s">
        <v>1636</v>
      </c>
      <c r="B542" s="9" t="s">
        <v>1293</v>
      </c>
      <c r="C542" s="10" t="s">
        <v>970</v>
      </c>
      <c r="D542" s="10" t="s">
        <v>142</v>
      </c>
      <c r="E542" s="15">
        <v>1976</v>
      </c>
      <c r="F542" s="33">
        <v>28026</v>
      </c>
      <c r="G542" s="33">
        <v>29265</v>
      </c>
    </row>
    <row r="543" spans="1:7" ht="25.5">
      <c r="A543" s="65" t="s">
        <v>1636</v>
      </c>
      <c r="B543" s="9" t="s">
        <v>1293</v>
      </c>
      <c r="C543" s="10" t="s">
        <v>970</v>
      </c>
      <c r="D543" s="10" t="s">
        <v>604</v>
      </c>
      <c r="E543" s="15">
        <v>1980</v>
      </c>
      <c r="F543" s="33">
        <v>29265</v>
      </c>
      <c r="G543" s="33">
        <v>34382</v>
      </c>
    </row>
    <row r="544" spans="1:7">
      <c r="A544" s="65" t="s">
        <v>1636</v>
      </c>
      <c r="B544" s="9" t="s">
        <v>1293</v>
      </c>
      <c r="C544" s="10" t="s">
        <v>970</v>
      </c>
      <c r="D544" s="10" t="s">
        <v>605</v>
      </c>
      <c r="E544" s="15">
        <v>1994</v>
      </c>
      <c r="F544" s="33">
        <v>34382</v>
      </c>
      <c r="G544" s="21">
        <v>35019</v>
      </c>
    </row>
    <row r="545" spans="1:7">
      <c r="A545" s="65" t="s">
        <v>1636</v>
      </c>
      <c r="B545" s="9" t="s">
        <v>1293</v>
      </c>
      <c r="C545" s="10" t="s">
        <v>970</v>
      </c>
      <c r="D545" s="10" t="s">
        <v>1206</v>
      </c>
      <c r="E545" s="14">
        <v>1995</v>
      </c>
      <c r="F545" s="21">
        <v>35019</v>
      </c>
      <c r="G545" s="21">
        <v>37372</v>
      </c>
    </row>
    <row r="546" spans="1:7" ht="25.5">
      <c r="A546" s="65" t="s">
        <v>1636</v>
      </c>
      <c r="B546" s="9" t="s">
        <v>1293</v>
      </c>
      <c r="C546" s="10" t="s">
        <v>970</v>
      </c>
      <c r="D546" s="10" t="s">
        <v>757</v>
      </c>
      <c r="E546" s="14">
        <v>2002</v>
      </c>
      <c r="F546" s="21">
        <v>37372</v>
      </c>
      <c r="G546" s="33">
        <v>38447</v>
      </c>
    </row>
    <row r="547" spans="1:7">
      <c r="A547" s="65" t="s">
        <v>1636</v>
      </c>
      <c r="B547" s="9" t="s">
        <v>1293</v>
      </c>
      <c r="C547" s="10" t="s">
        <v>970</v>
      </c>
      <c r="D547" s="10" t="s">
        <v>299</v>
      </c>
      <c r="E547" s="14">
        <v>2005</v>
      </c>
      <c r="F547" s="33">
        <v>38442</v>
      </c>
      <c r="G547" s="117">
        <v>40136</v>
      </c>
    </row>
    <row r="548" spans="1:7" ht="25.5">
      <c r="A548" s="65" t="s">
        <v>1636</v>
      </c>
      <c r="B548" s="9" t="s">
        <v>1293</v>
      </c>
      <c r="C548" s="10" t="s">
        <v>970</v>
      </c>
      <c r="D548" s="45" t="s">
        <v>1824</v>
      </c>
      <c r="E548" s="14">
        <v>2009</v>
      </c>
      <c r="F548" s="117">
        <v>40136</v>
      </c>
      <c r="G548" s="34">
        <v>40724</v>
      </c>
    </row>
    <row r="549" spans="1:7" ht="38.25">
      <c r="A549" s="30" t="s">
        <v>545</v>
      </c>
      <c r="B549" s="38"/>
      <c r="C549" s="7" t="s">
        <v>970</v>
      </c>
      <c r="D549" s="7" t="s">
        <v>860</v>
      </c>
      <c r="E549" s="13">
        <v>1948</v>
      </c>
      <c r="F549" s="32">
        <v>17617</v>
      </c>
      <c r="G549" s="23">
        <v>18422</v>
      </c>
    </row>
    <row r="550" spans="1:7" ht="38.25">
      <c r="A550" s="30" t="s">
        <v>545</v>
      </c>
      <c r="B550" s="38"/>
      <c r="C550" s="7" t="s">
        <v>970</v>
      </c>
      <c r="D550" s="7" t="s">
        <v>1406</v>
      </c>
      <c r="E550" s="13">
        <v>1950</v>
      </c>
      <c r="F550" s="32">
        <v>18434</v>
      </c>
      <c r="G550" s="23">
        <v>19683</v>
      </c>
    </row>
    <row r="551" spans="1:7" ht="38.25">
      <c r="A551" s="30" t="s">
        <v>545</v>
      </c>
      <c r="B551" s="38"/>
      <c r="C551" s="7" t="s">
        <v>970</v>
      </c>
      <c r="D551" s="7" t="s">
        <v>858</v>
      </c>
      <c r="E551" s="13">
        <v>1957</v>
      </c>
      <c r="F551" s="32">
        <v>20977</v>
      </c>
      <c r="G551" s="23">
        <v>22517</v>
      </c>
    </row>
    <row r="552" spans="1:7" ht="38.25">
      <c r="A552" s="30" t="s">
        <v>545</v>
      </c>
      <c r="B552" s="38"/>
      <c r="C552" s="7" t="s">
        <v>970</v>
      </c>
      <c r="D552" s="7" t="s">
        <v>857</v>
      </c>
      <c r="E552" s="13">
        <v>1957</v>
      </c>
      <c r="F552" s="32">
        <v>20979</v>
      </c>
      <c r="G552" s="13" t="s">
        <v>544</v>
      </c>
    </row>
    <row r="553" spans="1:7" ht="38.25">
      <c r="A553" s="30" t="s">
        <v>545</v>
      </c>
      <c r="B553" s="38"/>
      <c r="C553" s="7" t="s">
        <v>970</v>
      </c>
      <c r="D553" s="7" t="s">
        <v>859</v>
      </c>
      <c r="E553" s="13">
        <v>1961</v>
      </c>
      <c r="F553" s="32">
        <v>22578</v>
      </c>
      <c r="G553" s="23">
        <v>26026</v>
      </c>
    </row>
    <row r="554" spans="1:7" ht="38.25">
      <c r="A554" s="30" t="s">
        <v>545</v>
      </c>
      <c r="B554" s="38"/>
      <c r="C554" s="7" t="s">
        <v>970</v>
      </c>
      <c r="D554" s="7" t="s">
        <v>863</v>
      </c>
      <c r="E554" s="13">
        <v>1971</v>
      </c>
      <c r="F554" s="32">
        <v>26122</v>
      </c>
      <c r="G554" s="13" t="s">
        <v>544</v>
      </c>
    </row>
    <row r="555" spans="1:7">
      <c r="A555" s="65" t="s">
        <v>1636</v>
      </c>
      <c r="B555" s="9" t="s">
        <v>1293</v>
      </c>
      <c r="C555" s="10" t="s">
        <v>972</v>
      </c>
      <c r="D555" s="10" t="s">
        <v>1461</v>
      </c>
      <c r="E555" s="14">
        <v>1927</v>
      </c>
      <c r="F555" s="21">
        <v>10145</v>
      </c>
      <c r="G555" s="34">
        <v>11742</v>
      </c>
    </row>
    <row r="556" spans="1:7" ht="25.5">
      <c r="A556" s="65" t="s">
        <v>1636</v>
      </c>
      <c r="B556" s="9" t="s">
        <v>1293</v>
      </c>
      <c r="C556" s="10" t="s">
        <v>972</v>
      </c>
      <c r="D556" s="10" t="s">
        <v>1462</v>
      </c>
      <c r="E556" s="14">
        <v>1932</v>
      </c>
      <c r="F556" s="34">
        <v>11742</v>
      </c>
      <c r="G556" s="21">
        <v>11954</v>
      </c>
    </row>
    <row r="557" spans="1:7" ht="25.5">
      <c r="A557" s="65" t="s">
        <v>1636</v>
      </c>
      <c r="B557" s="9" t="s">
        <v>1293</v>
      </c>
      <c r="C557" s="10" t="s">
        <v>972</v>
      </c>
      <c r="D557" s="134" t="s">
        <v>1463</v>
      </c>
      <c r="E557" s="14">
        <v>1932</v>
      </c>
      <c r="F557" s="21">
        <v>11954</v>
      </c>
      <c r="G557" s="29">
        <v>1939</v>
      </c>
    </row>
    <row r="558" spans="1:7" ht="25.5">
      <c r="A558" s="65" t="s">
        <v>1636</v>
      </c>
      <c r="B558" s="9" t="s">
        <v>1293</v>
      </c>
      <c r="C558" s="10" t="s">
        <v>972</v>
      </c>
      <c r="D558" s="10" t="s">
        <v>635</v>
      </c>
      <c r="E558" s="14">
        <v>1940</v>
      </c>
      <c r="F558" s="34">
        <v>14622</v>
      </c>
      <c r="G558" s="34">
        <v>15950</v>
      </c>
    </row>
    <row r="559" spans="1:7">
      <c r="A559" s="65" t="s">
        <v>1636</v>
      </c>
      <c r="B559" s="9" t="s">
        <v>1293</v>
      </c>
      <c r="C559" s="10" t="s">
        <v>972</v>
      </c>
      <c r="D559" s="10" t="s">
        <v>1004</v>
      </c>
      <c r="E559" s="14">
        <v>1943</v>
      </c>
      <c r="F559" s="34">
        <v>15980</v>
      </c>
      <c r="G559" s="34">
        <v>17520</v>
      </c>
    </row>
    <row r="560" spans="1:7" ht="25.5">
      <c r="A560" s="65" t="s">
        <v>1636</v>
      </c>
      <c r="B560" s="9" t="s">
        <v>1293</v>
      </c>
      <c r="C560" s="7" t="s">
        <v>972</v>
      </c>
      <c r="D560" s="7" t="s">
        <v>1297</v>
      </c>
      <c r="E560" s="13">
        <v>1947</v>
      </c>
      <c r="F560" s="32">
        <v>17520</v>
      </c>
      <c r="G560" s="32">
        <v>18742</v>
      </c>
    </row>
    <row r="561" spans="1:7">
      <c r="A561" s="65" t="s">
        <v>1636</v>
      </c>
      <c r="B561" s="9" t="s">
        <v>1293</v>
      </c>
      <c r="C561" s="7" t="s">
        <v>972</v>
      </c>
      <c r="D561" s="7" t="s">
        <v>1296</v>
      </c>
      <c r="E561" s="13">
        <v>1951</v>
      </c>
      <c r="F561" s="32">
        <v>18742</v>
      </c>
      <c r="G561" s="32">
        <v>20886</v>
      </c>
    </row>
    <row r="562" spans="1:7">
      <c r="A562" s="65" t="s">
        <v>1636</v>
      </c>
      <c r="B562" s="9" t="s">
        <v>1293</v>
      </c>
      <c r="C562" s="7" t="s">
        <v>972</v>
      </c>
      <c r="D562" s="7" t="s">
        <v>190</v>
      </c>
      <c r="E562" s="13">
        <v>1957</v>
      </c>
      <c r="F562" s="32">
        <v>20886</v>
      </c>
      <c r="G562" s="32">
        <v>23557</v>
      </c>
    </row>
    <row r="563" spans="1:7" ht="25.5">
      <c r="A563" s="65" t="s">
        <v>1636</v>
      </c>
      <c r="B563" s="9" t="s">
        <v>1293</v>
      </c>
      <c r="C563" s="7" t="s">
        <v>972</v>
      </c>
      <c r="D563" s="7" t="s">
        <v>339</v>
      </c>
      <c r="E563" s="13">
        <v>1964</v>
      </c>
      <c r="F563" s="32">
        <v>23557</v>
      </c>
      <c r="G563" s="32">
        <v>25952</v>
      </c>
    </row>
    <row r="564" spans="1:7" ht="25.5">
      <c r="A564" s="65" t="s">
        <v>1636</v>
      </c>
      <c r="B564" s="9" t="s">
        <v>1293</v>
      </c>
      <c r="C564" s="7" t="s">
        <v>972</v>
      </c>
      <c r="D564" s="7" t="s">
        <v>274</v>
      </c>
      <c r="E564" s="13">
        <v>1971</v>
      </c>
      <c r="F564" s="32">
        <v>25966</v>
      </c>
      <c r="G564" s="32">
        <v>27144</v>
      </c>
    </row>
    <row r="565" spans="1:7">
      <c r="A565" s="65" t="s">
        <v>1636</v>
      </c>
      <c r="B565" s="9" t="s">
        <v>1293</v>
      </c>
      <c r="C565" s="7" t="s">
        <v>972</v>
      </c>
      <c r="D565" s="7" t="s">
        <v>774</v>
      </c>
      <c r="E565" s="13">
        <v>1974</v>
      </c>
      <c r="F565" s="33">
        <v>27285</v>
      </c>
      <c r="G565" s="34">
        <v>29265</v>
      </c>
    </row>
    <row r="566" spans="1:7" ht="25.5">
      <c r="A566" s="65" t="s">
        <v>1636</v>
      </c>
      <c r="B566" s="9" t="s">
        <v>1293</v>
      </c>
      <c r="C566" s="7" t="s">
        <v>972</v>
      </c>
      <c r="D566" s="3" t="s">
        <v>1129</v>
      </c>
      <c r="E566" s="13">
        <v>1980</v>
      </c>
      <c r="F566" s="34">
        <v>29265</v>
      </c>
      <c r="G566" s="34">
        <v>29805</v>
      </c>
    </row>
    <row r="567" spans="1:7">
      <c r="A567" s="65" t="s">
        <v>1636</v>
      </c>
      <c r="B567" s="9" t="s">
        <v>1293</v>
      </c>
      <c r="C567" s="7" t="s">
        <v>972</v>
      </c>
      <c r="D567" s="3" t="s">
        <v>1130</v>
      </c>
      <c r="E567" s="13">
        <v>1981</v>
      </c>
      <c r="F567" s="34">
        <v>29903</v>
      </c>
      <c r="G567" s="34">
        <v>30372</v>
      </c>
    </row>
    <row r="568" spans="1:7" ht="25.5">
      <c r="A568" s="65" t="s">
        <v>1636</v>
      </c>
      <c r="B568" s="9" t="s">
        <v>1293</v>
      </c>
      <c r="C568" s="7" t="s">
        <v>972</v>
      </c>
      <c r="D568" s="3" t="s">
        <v>1131</v>
      </c>
      <c r="E568" s="13">
        <v>1983</v>
      </c>
      <c r="F568" s="34">
        <v>30508</v>
      </c>
      <c r="G568" s="34">
        <v>31397</v>
      </c>
    </row>
    <row r="569" spans="1:7">
      <c r="A569" s="65" t="s">
        <v>1636</v>
      </c>
      <c r="B569" s="9" t="s">
        <v>1293</v>
      </c>
      <c r="C569" s="7" t="s">
        <v>972</v>
      </c>
      <c r="D569" s="3" t="s">
        <v>1130</v>
      </c>
      <c r="E569" s="13">
        <v>1985</v>
      </c>
      <c r="F569" s="34">
        <v>31397</v>
      </c>
      <c r="G569" s="34">
        <v>32777</v>
      </c>
    </row>
    <row r="570" spans="1:7">
      <c r="A570" s="65" t="s">
        <v>1636</v>
      </c>
      <c r="B570" s="9" t="s">
        <v>1293</v>
      </c>
      <c r="C570" s="7" t="s">
        <v>972</v>
      </c>
      <c r="D570" s="3" t="s">
        <v>1132</v>
      </c>
      <c r="E570" s="13">
        <v>1989</v>
      </c>
      <c r="F570" s="34">
        <v>32777</v>
      </c>
      <c r="G570" s="34">
        <v>35020</v>
      </c>
    </row>
    <row r="571" spans="1:7">
      <c r="A571" s="65" t="s">
        <v>1636</v>
      </c>
      <c r="B571" s="9" t="s">
        <v>1293</v>
      </c>
      <c r="C571" s="7" t="s">
        <v>972</v>
      </c>
      <c r="D571" s="7" t="s">
        <v>1207</v>
      </c>
      <c r="E571" s="13">
        <v>1995</v>
      </c>
      <c r="F571" s="33">
        <v>35021</v>
      </c>
      <c r="G571" s="34">
        <v>37375</v>
      </c>
    </row>
    <row r="572" spans="1:7">
      <c r="A572" s="65" t="s">
        <v>1636</v>
      </c>
      <c r="B572" s="9" t="s">
        <v>1293</v>
      </c>
      <c r="C572" s="7" t="s">
        <v>972</v>
      </c>
      <c r="D572" s="7" t="s">
        <v>1318</v>
      </c>
      <c r="E572" s="13">
        <v>2002</v>
      </c>
      <c r="F572" s="33">
        <v>37376</v>
      </c>
      <c r="G572" s="34">
        <v>38446</v>
      </c>
    </row>
    <row r="573" spans="1:7" ht="25.5">
      <c r="A573" s="65" t="s">
        <v>1636</v>
      </c>
      <c r="B573" s="9" t="s">
        <v>1293</v>
      </c>
      <c r="C573" s="7" t="s">
        <v>972</v>
      </c>
      <c r="D573" s="10" t="s">
        <v>300</v>
      </c>
      <c r="E573" s="14">
        <v>2005</v>
      </c>
      <c r="F573" s="33">
        <v>38442</v>
      </c>
      <c r="G573" s="33">
        <v>40039</v>
      </c>
    </row>
    <row r="574" spans="1:7">
      <c r="A574" s="65" t="s">
        <v>1636</v>
      </c>
      <c r="B574" s="9" t="s">
        <v>1293</v>
      </c>
      <c r="C574" s="7" t="s">
        <v>972</v>
      </c>
      <c r="D574" s="10" t="s">
        <v>1702</v>
      </c>
      <c r="E574" s="14">
        <v>2009</v>
      </c>
      <c r="F574" s="33">
        <v>40039</v>
      </c>
      <c r="G574" s="48">
        <v>40136</v>
      </c>
    </row>
    <row r="575" spans="1:7" ht="38.25">
      <c r="A575" s="65" t="s">
        <v>1636</v>
      </c>
      <c r="B575" s="9" t="s">
        <v>1293</v>
      </c>
      <c r="C575" s="7" t="s">
        <v>972</v>
      </c>
      <c r="D575" s="10" t="s">
        <v>1644</v>
      </c>
      <c r="E575" s="14">
        <v>2009</v>
      </c>
      <c r="F575" s="48">
        <v>40136</v>
      </c>
      <c r="G575" s="33">
        <v>40654</v>
      </c>
    </row>
    <row r="576" spans="1:7" ht="25.5">
      <c r="A576" s="65" t="s">
        <v>1636</v>
      </c>
      <c r="B576" s="9" t="s">
        <v>1293</v>
      </c>
      <c r="C576" s="7" t="s">
        <v>972</v>
      </c>
      <c r="D576" s="10" t="s">
        <v>1699</v>
      </c>
      <c r="E576" s="14">
        <v>2011</v>
      </c>
      <c r="F576" s="33">
        <v>40654</v>
      </c>
      <c r="G576" s="34">
        <v>40715</v>
      </c>
    </row>
    <row r="577" spans="1:7" ht="38.25">
      <c r="A577" s="30" t="s">
        <v>545</v>
      </c>
      <c r="B577" s="38"/>
      <c r="C577" s="7" t="s">
        <v>972</v>
      </c>
      <c r="D577" s="7" t="s">
        <v>190</v>
      </c>
      <c r="E577" s="13">
        <v>1942</v>
      </c>
      <c r="F577" s="32"/>
      <c r="G577" s="32">
        <v>15487</v>
      </c>
    </row>
    <row r="578" spans="1:7" ht="39" thickBot="1">
      <c r="A578" s="91" t="s">
        <v>545</v>
      </c>
      <c r="B578" s="122"/>
      <c r="C578" s="92" t="s">
        <v>972</v>
      </c>
      <c r="D578" s="92" t="s">
        <v>864</v>
      </c>
      <c r="E578" s="63">
        <v>1948</v>
      </c>
      <c r="F578" s="76">
        <v>17674</v>
      </c>
      <c r="G578" s="137">
        <v>20844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vt:i4>
      </vt:variant>
    </vt:vector>
  </HeadingPairs>
  <TitlesOfParts>
    <vt:vector size="5" baseType="lpstr">
      <vt:lpstr>GC</vt:lpstr>
      <vt:lpstr>até 1974</vt:lpstr>
      <vt:lpstr>depois 1974</vt:lpstr>
      <vt:lpstr>nomes</vt:lpstr>
      <vt:lpstr>GC!Área_de_Impressão</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Antónia Almeida</dc:creator>
  <cp:lastModifiedBy>Maria Antónia</cp:lastModifiedBy>
  <cp:lastPrinted>2004-05-12T09:18:05Z</cp:lastPrinted>
  <dcterms:created xsi:type="dcterms:W3CDTF">2004-01-20T14:54:33Z</dcterms:created>
  <dcterms:modified xsi:type="dcterms:W3CDTF">2013-06-26T17:20:28Z</dcterms:modified>
</cp:coreProperties>
</file>